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never" codeName="DieseArbeitsmappe" defaultThemeVersion="166925"/>
  <mc:AlternateContent xmlns:mc="http://schemas.openxmlformats.org/markup-compatibility/2006">
    <mc:Choice Requires="x15">
      <x15ac:absPath xmlns:x15ac="http://schemas.microsoft.com/office/spreadsheetml/2010/11/ac" url="https://pmc2de-my.sharepoint.com/personal/bernd_friedrich_pmc2_de/Documents/Dokumente/Privat/Pauline Tennis/"/>
    </mc:Choice>
  </mc:AlternateContent>
  <xr:revisionPtr revIDLastSave="296" documentId="8_{9953CA47-6896-4EB2-A27E-CCC498379335}" xr6:coauthVersionLast="47" xr6:coauthVersionMax="47" xr10:uidLastSave="{26B57D9E-17E7-43C6-BAB2-E324B1CB1802}"/>
  <workbookProtection workbookAlgorithmName="SHA-512" workbookHashValue="Jr65C46YntVwHMie6OEaqHUG6AdzTP/obTciAC/o6Y7+6YG2135D6Ko9I8gkOxupVMnOkUGoNoghjgZEs2HubQ==" workbookSaltValue="A6aJtwUo9y7PDu0CT4hMrg==" workbookSpinCount="100000" lockStructure="1"/>
  <bookViews>
    <workbookView xWindow="-110" yWindow="-110" windowWidth="38620" windowHeight="21100" tabRatio="944" xr2:uid="{6F7BC994-6BF0-4BA7-9DE1-005EDE1462F6}"/>
  </bookViews>
  <sheets>
    <sheet name="Motivation" sheetId="46" r:id="rId1"/>
    <sheet name="Start" sheetId="48" r:id="rId2"/>
    <sheet name="Potential" sheetId="47" r:id="rId3"/>
    <sheet name="3. Kurzf.-Ziel" sheetId="12" r:id="rId4"/>
    <sheet name="4. Leistungstest" sheetId="44" r:id="rId5"/>
    <sheet name="5. Fitnesstest" sheetId="9" r:id="rId6"/>
    <sheet name="6. Gesamtergebnis" sheetId="20" r:id="rId7"/>
    <sheet name="Datentabelle" sheetId="28" state="hidden" r:id="rId8"/>
  </sheets>
  <definedNames>
    <definedName name="_xlnm._FilterDatabase" localSheetId="3" hidden="1">'3. Kurzf.-Ziel'!$A$2:$J$46</definedName>
    <definedName name="_xlnm._FilterDatabase" localSheetId="5" hidden="1">'5. Fitnesstest'!$A$18:$U$43</definedName>
    <definedName name="_xlnm._FilterDatabase" localSheetId="6" hidden="1">Datentabelle!$B$2:$F$45</definedName>
    <definedName name="_xlnm._FilterDatabase" localSheetId="7" hidden="1">Datentabelle!$A$1:$G$65</definedName>
    <definedName name="_xlnm.Print_Area" localSheetId="5">'5. Fitnesstest'!$A$1:$P$16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47" l="1"/>
  <c r="E19" i="47"/>
  <c r="C4" i="47"/>
  <c r="C5" i="47"/>
  <c r="C6" i="47"/>
  <c r="C7" i="47"/>
  <c r="C8" i="47"/>
  <c r="C9" i="47"/>
  <c r="C10" i="47"/>
  <c r="C11" i="47"/>
  <c r="C12" i="47"/>
  <c r="C13" i="47"/>
  <c r="C14" i="47"/>
  <c r="C15" i="47"/>
  <c r="C16" i="47"/>
  <c r="C17" i="47"/>
  <c r="C18" i="47"/>
  <c r="C3" i="47"/>
  <c r="K50" i="28"/>
  <c r="K51" i="28" s="1"/>
  <c r="K52" i="28" s="1"/>
  <c r="K53" i="28" s="1"/>
  <c r="K54" i="28" s="1"/>
  <c r="K55" i="28" s="1"/>
  <c r="K56" i="28" s="1"/>
  <c r="K57" i="28" s="1"/>
  <c r="K58" i="28" s="1"/>
  <c r="K59" i="28" s="1"/>
  <c r="K60" i="28" s="1"/>
  <c r="K61" i="28" s="1"/>
  <c r="K62" i="28" s="1"/>
  <c r="K63" i="28" s="1"/>
  <c r="K64" i="28" s="1"/>
  <c r="K65" i="28" s="1"/>
  <c r="K66" i="28" s="1"/>
  <c r="K67" i="28" s="1"/>
  <c r="K68" i="28" s="1"/>
  <c r="K69" i="28" s="1"/>
  <c r="K70" i="28" s="1"/>
  <c r="K49" i="28"/>
  <c r="K48" i="28"/>
  <c r="J70" i="28"/>
  <c r="J69" i="28"/>
  <c r="J68" i="28"/>
  <c r="J67" i="28"/>
  <c r="J66" i="28"/>
  <c r="J65" i="28"/>
  <c r="J64" i="28"/>
  <c r="J63" i="28"/>
  <c r="J62" i="28"/>
  <c r="J61" i="28"/>
  <c r="J60" i="28"/>
  <c r="J59" i="28"/>
  <c r="J58" i="28"/>
  <c r="J57" i="28"/>
  <c r="J56" i="28"/>
  <c r="J55" i="28"/>
  <c r="J54" i="28"/>
  <c r="J53" i="28"/>
  <c r="J52" i="28"/>
  <c r="O3" i="9"/>
  <c r="C19" i="47" l="1"/>
  <c r="F1" i="47"/>
  <c r="I3" i="47" s="1"/>
  <c r="J1" i="47" s="1"/>
  <c r="G2" i="47"/>
  <c r="F2" i="47"/>
  <c r="E2" i="47"/>
  <c r="G2" i="12"/>
  <c r="G1" i="12"/>
  <c r="F2" i="12"/>
  <c r="E2" i="12"/>
  <c r="C15" i="48"/>
  <c r="F6" i="48"/>
  <c r="D2" i="12" l="1"/>
  <c r="D2" i="47"/>
  <c r="I4" i="47"/>
  <c r="I5" i="47" s="1"/>
  <c r="H5" i="47" s="1"/>
  <c r="H3" i="47"/>
  <c r="I6" i="47" l="1"/>
  <c r="H6" i="47" s="1"/>
  <c r="H4" i="47"/>
  <c r="I7" i="47" l="1"/>
  <c r="H7" i="47" s="1"/>
  <c r="I8" i="47" l="1"/>
  <c r="H8" i="47" s="1"/>
  <c r="I9" i="47"/>
  <c r="I10" i="47" l="1"/>
  <c r="H9" i="47"/>
  <c r="I11" i="47" l="1"/>
  <c r="H10" i="47"/>
  <c r="H11" i="47" l="1"/>
  <c r="I12" i="47"/>
  <c r="H12" i="47" l="1"/>
  <c r="I13" i="47"/>
  <c r="I14" i="47" l="1"/>
  <c r="H13" i="47"/>
  <c r="I15" i="47" l="1"/>
  <c r="H14" i="47"/>
  <c r="H15" i="47" l="1"/>
  <c r="I16" i="47"/>
  <c r="I17" i="47" l="1"/>
  <c r="H16" i="47"/>
  <c r="I18" i="47" l="1"/>
  <c r="H18" i="47" s="1"/>
  <c r="H17" i="47"/>
  <c r="H19" i="47" l="1"/>
  <c r="C45" i="12"/>
  <c r="C44" i="12"/>
  <c r="C43" i="12"/>
  <c r="C41" i="12"/>
  <c r="C40" i="12"/>
  <c r="C39" i="12"/>
  <c r="C37" i="12"/>
  <c r="C36" i="12"/>
  <c r="C35" i="12"/>
  <c r="C34" i="12"/>
  <c r="C32" i="12"/>
  <c r="C31" i="12"/>
  <c r="C30" i="12"/>
  <c r="C28" i="12"/>
  <c r="C27" i="12"/>
  <c r="C26" i="12"/>
  <c r="C25" i="12"/>
  <c r="C23" i="12"/>
  <c r="C22" i="12"/>
  <c r="C20" i="12"/>
  <c r="C19" i="12"/>
  <c r="C17" i="12"/>
  <c r="C16" i="12"/>
  <c r="C15" i="12"/>
  <c r="C14" i="12"/>
  <c r="C13" i="12"/>
  <c r="C12" i="12"/>
  <c r="C10" i="12"/>
  <c r="C9" i="12"/>
  <c r="C8" i="12"/>
  <c r="C7" i="12"/>
  <c r="C6" i="12"/>
  <c r="C4" i="12"/>
  <c r="C5" i="12"/>
  <c r="P5" i="44"/>
  <c r="Q4" i="44"/>
  <c r="Q11" i="44"/>
  <c r="Q21" i="44"/>
  <c r="Q22" i="44"/>
  <c r="Q23" i="44"/>
  <c r="J32" i="44"/>
  <c r="J31" i="44"/>
  <c r="Q31" i="44" s="1"/>
  <c r="J30" i="44"/>
  <c r="Q30" i="44" s="1"/>
  <c r="J29" i="44"/>
  <c r="J28" i="44"/>
  <c r="J27" i="44"/>
  <c r="J26" i="44"/>
  <c r="J25" i="44"/>
  <c r="J24" i="44"/>
  <c r="J23" i="44"/>
  <c r="J22" i="44"/>
  <c r="J21" i="44"/>
  <c r="J20" i="44"/>
  <c r="Q20" i="44" s="1"/>
  <c r="J19" i="44"/>
  <c r="Q19" i="44" s="1"/>
  <c r="J18" i="44"/>
  <c r="J17" i="44"/>
  <c r="J16" i="44"/>
  <c r="J15" i="44"/>
  <c r="P8" i="44"/>
  <c r="P32" i="44"/>
  <c r="P31" i="44"/>
  <c r="P30" i="44"/>
  <c r="P29" i="44"/>
  <c r="Q29" i="44" s="1"/>
  <c r="P28" i="44"/>
  <c r="P27" i="44"/>
  <c r="P26" i="44"/>
  <c r="P25" i="44"/>
  <c r="P24" i="44"/>
  <c r="Q24" i="44" s="1"/>
  <c r="P23" i="44"/>
  <c r="P22" i="44"/>
  <c r="P21" i="44"/>
  <c r="P20" i="44"/>
  <c r="P19" i="44"/>
  <c r="P18" i="44"/>
  <c r="Q18" i="44" s="1"/>
  <c r="P17" i="44"/>
  <c r="P16" i="44"/>
  <c r="P15" i="44"/>
  <c r="P14" i="44"/>
  <c r="P13" i="44"/>
  <c r="P12" i="44"/>
  <c r="P11" i="44"/>
  <c r="P10" i="44"/>
  <c r="P9" i="44"/>
  <c r="P7" i="44"/>
  <c r="P6" i="44"/>
  <c r="M32" i="44"/>
  <c r="M31" i="44"/>
  <c r="M30" i="44"/>
  <c r="M29" i="44"/>
  <c r="M28" i="44"/>
  <c r="M27" i="44"/>
  <c r="M26" i="44"/>
  <c r="M25" i="44"/>
  <c r="M24" i="44"/>
  <c r="M23" i="44"/>
  <c r="M22" i="44"/>
  <c r="M21" i="44"/>
  <c r="M20" i="44"/>
  <c r="M19" i="44"/>
  <c r="M18" i="44"/>
  <c r="M17" i="44"/>
  <c r="M16" i="44"/>
  <c r="M15" i="44"/>
  <c r="M14" i="44"/>
  <c r="M13" i="44"/>
  <c r="M12" i="44"/>
  <c r="M11" i="44"/>
  <c r="M10" i="44"/>
  <c r="M9" i="44"/>
  <c r="M8" i="44"/>
  <c r="M7" i="44"/>
  <c r="M6" i="44"/>
  <c r="M5" i="44"/>
  <c r="J14" i="44"/>
  <c r="J13" i="44"/>
  <c r="J12" i="44"/>
  <c r="J11" i="44"/>
  <c r="J10" i="44"/>
  <c r="J9" i="44"/>
  <c r="J8" i="44"/>
  <c r="J7" i="44"/>
  <c r="J6" i="44"/>
  <c r="J5" i="44"/>
  <c r="G5" i="44"/>
  <c r="G27" i="44"/>
  <c r="G28" i="44"/>
  <c r="G29" i="44"/>
  <c r="G30" i="44"/>
  <c r="G31" i="44"/>
  <c r="G32" i="44"/>
  <c r="G26" i="44"/>
  <c r="Q26" i="44" s="1"/>
  <c r="G25" i="44"/>
  <c r="Q25" i="44" s="1"/>
  <c r="G23" i="44"/>
  <c r="G22" i="44"/>
  <c r="G20" i="44"/>
  <c r="G19" i="44"/>
  <c r="Q32" i="44" l="1"/>
  <c r="Q27" i="44"/>
  <c r="Q28" i="44"/>
  <c r="Q5" i="44"/>
  <c r="J48" i="28" s="1"/>
  <c r="G17" i="44" l="1"/>
  <c r="Q17" i="44" s="1"/>
  <c r="G16" i="44"/>
  <c r="Q16" i="44" s="1"/>
  <c r="G15" i="44"/>
  <c r="Q15" i="44" s="1"/>
  <c r="G14" i="44"/>
  <c r="Q14" i="44" s="1"/>
  <c r="G13" i="44"/>
  <c r="Q13" i="44" s="1"/>
  <c r="G12" i="44"/>
  <c r="Q12" i="44" s="1"/>
  <c r="G6" i="44" l="1"/>
  <c r="G7" i="44"/>
  <c r="G8" i="44"/>
  <c r="G9" i="44"/>
  <c r="Q9" i="44" s="1"/>
  <c r="G10" i="44"/>
  <c r="Q10" i="44" s="1"/>
  <c r="G11" i="9"/>
  <c r="X4" i="44"/>
  <c r="I70" i="28"/>
  <c r="I67" i="28"/>
  <c r="I68" i="28"/>
  <c r="I69" i="28"/>
  <c r="I49" i="28"/>
  <c r="I50" i="28"/>
  <c r="I51" i="28"/>
  <c r="I52" i="28"/>
  <c r="I53" i="28"/>
  <c r="I54" i="28"/>
  <c r="I55" i="28"/>
  <c r="I56" i="28"/>
  <c r="I57" i="28"/>
  <c r="I58" i="28"/>
  <c r="I59" i="28"/>
  <c r="I60" i="28"/>
  <c r="I61" i="28"/>
  <c r="I62" i="28"/>
  <c r="I63" i="28"/>
  <c r="I64" i="28"/>
  <c r="I65" i="28"/>
  <c r="I66" i="28"/>
  <c r="I48" i="28"/>
  <c r="I47" i="28"/>
  <c r="Q8" i="44" l="1"/>
  <c r="J51" i="28" s="1"/>
  <c r="Q6" i="44"/>
  <c r="J49" i="28" s="1"/>
  <c r="Q7" i="44"/>
  <c r="J50" i="28" s="1"/>
  <c r="S11" i="9"/>
  <c r="S12" i="9"/>
  <c r="S13" i="9"/>
  <c r="S10" i="9"/>
  <c r="B2" i="9"/>
  <c r="U19" i="9" l="1"/>
  <c r="U20" i="9"/>
  <c r="U21" i="9"/>
  <c r="U22" i="9"/>
  <c r="U23" i="9"/>
  <c r="U24" i="9"/>
  <c r="U25" i="9"/>
  <c r="U26" i="9"/>
  <c r="U27" i="9"/>
  <c r="U28" i="9"/>
  <c r="U29" i="9"/>
  <c r="U30" i="9"/>
  <c r="U31" i="9"/>
  <c r="U32" i="9"/>
  <c r="U33" i="9"/>
  <c r="U34" i="9"/>
  <c r="U35" i="9"/>
  <c r="U36" i="9"/>
  <c r="U37" i="9"/>
  <c r="U38" i="9"/>
  <c r="U39" i="9"/>
  <c r="U40" i="9"/>
  <c r="U41" i="9"/>
  <c r="U42" i="9"/>
  <c r="U43" i="9"/>
  <c r="S7" i="9"/>
  <c r="S6" i="9"/>
  <c r="C33" i="28"/>
  <c r="D33" i="28"/>
  <c r="E33" i="28"/>
  <c r="F33" i="28"/>
  <c r="C34" i="28"/>
  <c r="D34" i="28"/>
  <c r="E34" i="28"/>
  <c r="F34" i="28"/>
  <c r="C35" i="28"/>
  <c r="D35" i="28"/>
  <c r="E35" i="28"/>
  <c r="F35" i="28"/>
  <c r="C36" i="28"/>
  <c r="D36" i="28"/>
  <c r="E36" i="28"/>
  <c r="F36" i="28"/>
  <c r="C38" i="28"/>
  <c r="D38" i="28"/>
  <c r="E38" i="28"/>
  <c r="F38" i="28"/>
  <c r="C39" i="28"/>
  <c r="D39" i="28"/>
  <c r="E39" i="28"/>
  <c r="F39" i="28"/>
  <c r="C40" i="28"/>
  <c r="D40" i="28"/>
  <c r="E40" i="28"/>
  <c r="F40" i="28"/>
  <c r="C42" i="28"/>
  <c r="D42" i="28"/>
  <c r="E42" i="28"/>
  <c r="F42" i="28"/>
  <c r="C43" i="28"/>
  <c r="D43" i="28"/>
  <c r="E43" i="28"/>
  <c r="F43" i="28"/>
  <c r="C44" i="28"/>
  <c r="D44" i="28"/>
  <c r="E44" i="28"/>
  <c r="F44" i="28"/>
  <c r="B32" i="28"/>
  <c r="C31" i="28"/>
  <c r="D31" i="28"/>
  <c r="E31" i="28"/>
  <c r="F31" i="28"/>
  <c r="B31" i="28"/>
  <c r="B2" i="28"/>
  <c r="B3" i="28"/>
  <c r="B4" i="28"/>
  <c r="B5" i="28"/>
  <c r="B6" i="28"/>
  <c r="B7" i="28"/>
  <c r="B8" i="28"/>
  <c r="B9" i="28"/>
  <c r="B10" i="28"/>
  <c r="B11" i="28"/>
  <c r="B12" i="28"/>
  <c r="B13" i="28"/>
  <c r="B14" i="28"/>
  <c r="B15" i="28"/>
  <c r="B16" i="28"/>
  <c r="B17" i="28"/>
  <c r="B18" i="28"/>
  <c r="B19" i="28"/>
  <c r="B20" i="28"/>
  <c r="B21" i="28"/>
  <c r="B22" i="28"/>
  <c r="B23" i="28"/>
  <c r="B24" i="28"/>
  <c r="B25" i="28"/>
  <c r="B26" i="28"/>
  <c r="B27" i="28"/>
  <c r="B28" i="28"/>
  <c r="B29" i="28"/>
  <c r="B30" i="28"/>
  <c r="B33" i="28"/>
  <c r="B34" i="28"/>
  <c r="B35" i="28"/>
  <c r="B36" i="28"/>
  <c r="B37" i="28"/>
  <c r="B38" i="28"/>
  <c r="B39" i="28"/>
  <c r="B40" i="28"/>
  <c r="B41" i="28"/>
  <c r="B42" i="28"/>
  <c r="B43" i="28"/>
  <c r="B44" i="28"/>
  <c r="B45" i="28"/>
  <c r="D3" i="9"/>
  <c r="J4" i="9"/>
  <c r="K4" i="9" s="1"/>
  <c r="D4" i="9"/>
  <c r="O4" i="9"/>
  <c r="D9" i="9"/>
  <c r="J5" i="9"/>
  <c r="K5" i="9" s="1"/>
  <c r="J6" i="9"/>
  <c r="K6" i="9" s="1"/>
  <c r="J7" i="9"/>
  <c r="K7" i="9" s="1"/>
  <c r="J8" i="9"/>
  <c r="K8" i="9" s="1"/>
  <c r="J9" i="9"/>
  <c r="K9" i="9" s="1"/>
  <c r="J10" i="9"/>
  <c r="K10" i="9" s="1"/>
  <c r="S5" i="9"/>
  <c r="T43" i="9"/>
  <c r="T42" i="9"/>
  <c r="T41" i="9"/>
  <c r="T40" i="9"/>
  <c r="T39" i="9"/>
  <c r="T38" i="9"/>
  <c r="T37" i="9"/>
  <c r="T36" i="9"/>
  <c r="T35" i="9"/>
  <c r="T34" i="9"/>
  <c r="T33" i="9"/>
  <c r="T32" i="9"/>
  <c r="T31" i="9"/>
  <c r="T30" i="9"/>
  <c r="T29" i="9"/>
  <c r="T28" i="9"/>
  <c r="T27" i="9"/>
  <c r="T26" i="9"/>
  <c r="T25" i="9"/>
  <c r="T24" i="9"/>
  <c r="T23" i="9"/>
  <c r="T22" i="9"/>
  <c r="T21" i="9"/>
  <c r="T20" i="9"/>
  <c r="T19" i="9"/>
  <c r="S43" i="9"/>
  <c r="S42" i="9"/>
  <c r="S41" i="9"/>
  <c r="S40" i="9"/>
  <c r="S39" i="9"/>
  <c r="S38" i="9"/>
  <c r="S37" i="9"/>
  <c r="S36" i="9"/>
  <c r="S35" i="9"/>
  <c r="S34" i="9"/>
  <c r="S33" i="9"/>
  <c r="S32" i="9"/>
  <c r="S31" i="9"/>
  <c r="S30" i="9"/>
  <c r="S29" i="9"/>
  <c r="S28" i="9"/>
  <c r="S27" i="9"/>
  <c r="S26" i="9"/>
  <c r="S25" i="9"/>
  <c r="S24" i="9"/>
  <c r="S23" i="9"/>
  <c r="S22" i="9"/>
  <c r="S21" i="9"/>
  <c r="S20" i="9"/>
  <c r="S19" i="9"/>
  <c r="S4" i="9"/>
  <c r="S9" i="9"/>
  <c r="S14" i="9" s="1"/>
  <c r="S3" i="9"/>
  <c r="Q14" i="9"/>
  <c r="R14" i="9"/>
  <c r="P14" i="9"/>
  <c r="G10" i="9"/>
  <c r="G9" i="9"/>
  <c r="G8" i="9"/>
  <c r="G7" i="9"/>
  <c r="G6" i="9"/>
  <c r="G5" i="9"/>
  <c r="G4" i="9"/>
  <c r="D10" i="9"/>
  <c r="D8" i="9"/>
  <c r="D5" i="9"/>
  <c r="D6" i="9"/>
  <c r="D7" i="9"/>
  <c r="N16" i="28"/>
  <c r="N15" i="28"/>
  <c r="N14" i="28"/>
  <c r="N13" i="28"/>
  <c r="G2" i="28"/>
  <c r="C4" i="28"/>
  <c r="D4" i="28"/>
  <c r="E4" i="28"/>
  <c r="F4" i="28"/>
  <c r="C5" i="28"/>
  <c r="D5" i="28"/>
  <c r="E5" i="28"/>
  <c r="F5" i="28"/>
  <c r="C6" i="28"/>
  <c r="D6" i="28"/>
  <c r="E6" i="28"/>
  <c r="F6" i="28"/>
  <c r="C7" i="28"/>
  <c r="D7" i="28"/>
  <c r="E7" i="28"/>
  <c r="F7" i="28"/>
  <c r="C8" i="28"/>
  <c r="D8" i="28"/>
  <c r="E8" i="28"/>
  <c r="F8" i="28"/>
  <c r="C9" i="28"/>
  <c r="D9" i="28"/>
  <c r="E9" i="28"/>
  <c r="F9" i="28"/>
  <c r="C11" i="28"/>
  <c r="D11" i="28"/>
  <c r="E11" i="28"/>
  <c r="F11" i="28"/>
  <c r="C12" i="28"/>
  <c r="D12" i="28"/>
  <c r="E12" i="28"/>
  <c r="F12" i="28"/>
  <c r="C13" i="28"/>
  <c r="D13" i="28"/>
  <c r="E13" i="28"/>
  <c r="F13" i="28"/>
  <c r="C14" i="28"/>
  <c r="D14" i="28"/>
  <c r="E14" i="28"/>
  <c r="F14" i="28"/>
  <c r="C15" i="28"/>
  <c r="D15" i="28"/>
  <c r="E15" i="28"/>
  <c r="F15" i="28"/>
  <c r="C16" i="28"/>
  <c r="D16" i="28"/>
  <c r="E16" i="28"/>
  <c r="F16" i="28"/>
  <c r="C18" i="28"/>
  <c r="D18" i="28"/>
  <c r="E18" i="28"/>
  <c r="F18" i="28"/>
  <c r="C19" i="28"/>
  <c r="D19" i="28"/>
  <c r="E19" i="28"/>
  <c r="F19" i="28"/>
  <c r="C21" i="28"/>
  <c r="D21" i="28"/>
  <c r="E21" i="28"/>
  <c r="F21" i="28"/>
  <c r="C22" i="28"/>
  <c r="D22" i="28"/>
  <c r="E22" i="28"/>
  <c r="F22" i="28"/>
  <c r="C24" i="28"/>
  <c r="D24" i="28"/>
  <c r="E24" i="28"/>
  <c r="F24" i="28"/>
  <c r="C25" i="28"/>
  <c r="D25" i="28"/>
  <c r="E25" i="28"/>
  <c r="F25" i="28"/>
  <c r="C26" i="28"/>
  <c r="D26" i="28"/>
  <c r="E26" i="28"/>
  <c r="F26" i="28"/>
  <c r="C27" i="28"/>
  <c r="D27" i="28"/>
  <c r="E27" i="28"/>
  <c r="F27" i="28"/>
  <c r="C29" i="28"/>
  <c r="D29" i="28"/>
  <c r="E29" i="28"/>
  <c r="F29" i="28"/>
  <c r="C30" i="28"/>
  <c r="D30" i="28"/>
  <c r="E30" i="28"/>
  <c r="F30" i="28"/>
  <c r="F2" i="28"/>
  <c r="E2" i="28"/>
  <c r="D2" i="28"/>
  <c r="I4" i="12"/>
  <c r="D42" i="12"/>
  <c r="E42" i="12"/>
  <c r="D41" i="28" s="1"/>
  <c r="F42" i="12"/>
  <c r="E41" i="28" s="1"/>
  <c r="G42" i="12"/>
  <c r="F41" i="28" s="1"/>
  <c r="D38" i="12"/>
  <c r="E38" i="12"/>
  <c r="D37" i="28" s="1"/>
  <c r="F38" i="12"/>
  <c r="E37" i="28" s="1"/>
  <c r="G38" i="12"/>
  <c r="F37" i="28" s="1"/>
  <c r="D33" i="12"/>
  <c r="E33" i="12"/>
  <c r="D32" i="28" s="1"/>
  <c r="F33" i="12"/>
  <c r="E32" i="28" s="1"/>
  <c r="G33" i="12"/>
  <c r="F32" i="28" s="1"/>
  <c r="G29" i="12"/>
  <c r="F28" i="28" s="1"/>
  <c r="F29" i="12"/>
  <c r="E28" i="28" s="1"/>
  <c r="E29" i="12"/>
  <c r="D28" i="28" s="1"/>
  <c r="D29" i="12"/>
  <c r="D24" i="12"/>
  <c r="E24" i="12"/>
  <c r="D23" i="28" s="1"/>
  <c r="F24" i="12"/>
  <c r="E23" i="28" s="1"/>
  <c r="G24" i="12"/>
  <c r="F23" i="28" s="1"/>
  <c r="D21" i="12"/>
  <c r="E21" i="12"/>
  <c r="D20" i="28" s="1"/>
  <c r="F21" i="12"/>
  <c r="E20" i="28" s="1"/>
  <c r="G21" i="12"/>
  <c r="F20" i="28" s="1"/>
  <c r="D18" i="12"/>
  <c r="E18" i="12"/>
  <c r="D17" i="28" s="1"/>
  <c r="F18" i="12"/>
  <c r="E17" i="28" s="1"/>
  <c r="G18" i="12"/>
  <c r="F17" i="28" s="1"/>
  <c r="G11" i="12"/>
  <c r="F10" i="28" s="1"/>
  <c r="F11" i="12"/>
  <c r="E10" i="28" s="1"/>
  <c r="E11" i="12"/>
  <c r="D11" i="12"/>
  <c r="D4" i="12"/>
  <c r="E4" i="12"/>
  <c r="D3" i="28" s="1"/>
  <c r="F4" i="12"/>
  <c r="E3" i="28" s="1"/>
  <c r="G4" i="12"/>
  <c r="D11" i="9" l="1"/>
  <c r="K11" i="9"/>
  <c r="C41" i="28"/>
  <c r="C42" i="12"/>
  <c r="C37" i="28"/>
  <c r="C38" i="12"/>
  <c r="C32" i="28"/>
  <c r="C33" i="12"/>
  <c r="C28" i="28"/>
  <c r="C29" i="12"/>
  <c r="C23" i="28"/>
  <c r="C24" i="12"/>
  <c r="C20" i="28"/>
  <c r="C21" i="12"/>
  <c r="C17" i="28"/>
  <c r="C18" i="12"/>
  <c r="C10" i="28"/>
  <c r="C11" i="12"/>
  <c r="H63" i="28"/>
  <c r="H62" i="28"/>
  <c r="H65" i="28"/>
  <c r="H66" i="28"/>
  <c r="H64" i="28"/>
  <c r="H67" i="28"/>
  <c r="H55" i="28"/>
  <c r="H56" i="28"/>
  <c r="H57" i="28"/>
  <c r="H58" i="28"/>
  <c r="H59" i="28"/>
  <c r="H54" i="28"/>
  <c r="H51" i="28"/>
  <c r="H52" i="28"/>
  <c r="H53" i="28"/>
  <c r="H49" i="28"/>
  <c r="H50" i="28"/>
  <c r="H48" i="28"/>
  <c r="H61" i="28"/>
  <c r="H60" i="28"/>
  <c r="H69" i="28"/>
  <c r="H70" i="28"/>
  <c r="H68" i="28"/>
  <c r="O5" i="9"/>
  <c r="E2" i="9"/>
  <c r="G3" i="9" s="1"/>
  <c r="G3" i="28"/>
  <c r="I5" i="12"/>
  <c r="C3" i="28"/>
  <c r="D3" i="12"/>
  <c r="F3" i="12"/>
  <c r="F46" i="12" s="1"/>
  <c r="E45" i="28" s="1"/>
  <c r="D10" i="28"/>
  <c r="E3" i="12"/>
  <c r="E46" i="12" s="1"/>
  <c r="D45" i="28" s="1"/>
  <c r="F3" i="28"/>
  <c r="G3" i="12"/>
  <c r="G46" i="12" s="1"/>
  <c r="F45" i="28" s="1"/>
  <c r="C3" i="12" l="1"/>
  <c r="D46" i="12"/>
  <c r="H2" i="9"/>
  <c r="J3" i="9" s="1"/>
  <c r="O9" i="9"/>
  <c r="I17" i="9" s="1"/>
  <c r="O13" i="9"/>
  <c r="Q17" i="9" s="1"/>
  <c r="O11" i="9"/>
  <c r="M17" i="9" s="1"/>
  <c r="O7" i="9"/>
  <c r="E17" i="9" s="1"/>
  <c r="O12" i="9"/>
  <c r="O17" i="9" s="1"/>
  <c r="O10" i="9"/>
  <c r="K17" i="9" s="1"/>
  <c r="O8" i="9"/>
  <c r="G17" i="9" s="1"/>
  <c r="O6" i="9"/>
  <c r="C17" i="9" s="1"/>
  <c r="I6" i="12"/>
  <c r="G4" i="28"/>
  <c r="C2" i="28"/>
  <c r="C45" i="28" l="1"/>
  <c r="C46" i="12"/>
  <c r="H6" i="12"/>
  <c r="J6" i="12" s="1"/>
  <c r="H5" i="12"/>
  <c r="J5" i="12" s="1"/>
  <c r="H4" i="12"/>
  <c r="J4" i="12" s="1"/>
  <c r="I7" i="12"/>
  <c r="G5" i="28"/>
  <c r="H3" i="12" l="1"/>
  <c r="J3" i="12" s="1"/>
  <c r="G6" i="28"/>
  <c r="I8" i="12"/>
  <c r="H7" i="12"/>
  <c r="J7" i="12" s="1"/>
  <c r="G7" i="28" l="1"/>
  <c r="I9" i="12"/>
  <c r="H8" i="12"/>
  <c r="J8" i="12" s="1"/>
  <c r="H9" i="12" l="1"/>
  <c r="J9" i="12" s="1"/>
  <c r="G8" i="28"/>
  <c r="I10" i="12"/>
  <c r="G9" i="28" l="1"/>
  <c r="I11" i="12"/>
  <c r="H10" i="12"/>
  <c r="J10" i="12" s="1"/>
  <c r="H11" i="12" l="1"/>
  <c r="J11" i="12" s="1"/>
  <c r="I12" i="12"/>
  <c r="G10" i="28"/>
  <c r="H12" i="12" l="1"/>
  <c r="J12" i="12" s="1"/>
  <c r="I13" i="12"/>
  <c r="G11" i="28"/>
  <c r="G12" i="28" l="1"/>
  <c r="I14" i="12"/>
  <c r="H13" i="12"/>
  <c r="J13" i="12" s="1"/>
  <c r="H14" i="12" l="1"/>
  <c r="J14" i="12" s="1"/>
  <c r="G13" i="28"/>
  <c r="I15" i="12"/>
  <c r="G14" i="28" l="1"/>
  <c r="H15" i="12"/>
  <c r="J15" i="12" s="1"/>
  <c r="I16" i="12"/>
  <c r="G15" i="28" l="1"/>
  <c r="H16" i="12"/>
  <c r="J16" i="12" s="1"/>
  <c r="I17" i="12"/>
  <c r="H17" i="12" l="1"/>
  <c r="J17" i="12" s="1"/>
  <c r="I18" i="12"/>
  <c r="G16" i="28"/>
  <c r="I19" i="12" l="1"/>
  <c r="H18" i="12"/>
  <c r="J18" i="12" s="1"/>
  <c r="G17" i="28"/>
  <c r="I20" i="12" l="1"/>
  <c r="G18" i="28"/>
  <c r="H19" i="12"/>
  <c r="J19" i="12" s="1"/>
  <c r="I21" i="12" l="1"/>
  <c r="G19" i="28"/>
  <c r="H20" i="12"/>
  <c r="J20" i="12" s="1"/>
  <c r="I22" i="12" l="1"/>
  <c r="H21" i="12"/>
  <c r="J21" i="12" s="1"/>
  <c r="G20" i="28"/>
  <c r="I23" i="12" l="1"/>
  <c r="H22" i="12"/>
  <c r="J22" i="12" s="1"/>
  <c r="G21" i="28"/>
  <c r="G22" i="28" l="1"/>
  <c r="I24" i="12"/>
  <c r="H23" i="12"/>
  <c r="J23" i="12" s="1"/>
  <c r="H24" i="12" l="1"/>
  <c r="J24" i="12" s="1"/>
  <c r="I25" i="12"/>
  <c r="G23" i="28"/>
  <c r="H25" i="12" l="1"/>
  <c r="J25" i="12" s="1"/>
  <c r="G24" i="28"/>
  <c r="I26" i="12"/>
  <c r="G25" i="28" l="1"/>
  <c r="I27" i="12"/>
  <c r="H26" i="12"/>
  <c r="J26" i="12" s="1"/>
  <c r="G26" i="28" l="1"/>
  <c r="I28" i="12"/>
  <c r="H27" i="12"/>
  <c r="J27" i="12" s="1"/>
  <c r="I29" i="12" l="1"/>
  <c r="G27" i="28"/>
  <c r="H28" i="12"/>
  <c r="J28" i="12" s="1"/>
  <c r="I30" i="12" l="1"/>
  <c r="G28" i="28"/>
  <c r="H29" i="12"/>
  <c r="J29" i="12" s="1"/>
  <c r="H30" i="12" l="1"/>
  <c r="J30" i="12" s="1"/>
  <c r="I31" i="12"/>
  <c r="G29" i="28"/>
  <c r="I33" i="12" l="1"/>
  <c r="H31" i="12"/>
  <c r="J31" i="12" s="1"/>
  <c r="G30" i="28"/>
  <c r="I32" i="12"/>
  <c r="H32" i="12" l="1"/>
  <c r="J32" i="12" s="1"/>
  <c r="G31" i="28"/>
  <c r="I34" i="12"/>
  <c r="G32" i="28"/>
  <c r="H33" i="12"/>
  <c r="J33" i="12" s="1"/>
  <c r="H34" i="12" l="1"/>
  <c r="J34" i="12" s="1"/>
  <c r="G33" i="28"/>
  <c r="I35" i="12"/>
  <c r="H35" i="12" l="1"/>
  <c r="J35" i="12" s="1"/>
  <c r="I36" i="12"/>
  <c r="G34" i="28"/>
  <c r="G35" i="28" l="1"/>
  <c r="H36" i="12"/>
  <c r="J36" i="12" s="1"/>
  <c r="I37" i="12"/>
  <c r="G36" i="28" l="1"/>
  <c r="H37" i="12"/>
  <c r="J37" i="12" s="1"/>
  <c r="I38" i="12"/>
  <c r="I39" i="12" l="1"/>
  <c r="H38" i="12"/>
  <c r="J38" i="12" s="1"/>
  <c r="G37" i="28"/>
  <c r="G38" i="28" l="1"/>
  <c r="H39" i="12"/>
  <c r="J39" i="12" s="1"/>
  <c r="I40" i="12"/>
  <c r="H40" i="12" l="1"/>
  <c r="J40" i="12" s="1"/>
  <c r="G39" i="28"/>
  <c r="I41" i="12"/>
  <c r="I42" i="12" l="1"/>
  <c r="G40" i="28"/>
  <c r="H41" i="12"/>
  <c r="J41" i="12" s="1"/>
  <c r="G41" i="28" l="1"/>
  <c r="I43" i="12"/>
  <c r="H42" i="12"/>
  <c r="J42" i="12" s="1"/>
  <c r="I46" i="12"/>
  <c r="H46" i="12" s="1"/>
  <c r="J46" i="12" s="1"/>
  <c r="G42" i="28" l="1"/>
  <c r="H43" i="12"/>
  <c r="J43" i="12" s="1"/>
  <c r="I44" i="12"/>
  <c r="H44" i="12" l="1"/>
  <c r="J44" i="12" s="1"/>
  <c r="I45" i="12"/>
  <c r="G43" i="28"/>
  <c r="H45" i="12" l="1"/>
  <c r="J45" i="12" s="1"/>
  <c r="G44"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tc={72E3D135-802D-4D02-8492-49D2E011A9F3}</author>
  </authors>
  <commentList>
    <comment ref="I2" authorId="0" shapeId="0" xr:uid="{72E3D135-802D-4D02-8492-49D2E011A9F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Um sein Ziel zu erreichen muss ich überall überdurchschnittlich stark sein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Bernd Friedrich</author>
    <author>tc={9A529857-CDEF-4F10-80E2-6C145EA09920}</author>
  </authors>
  <commentList>
    <comment ref="B2" authorId="0" shapeId="0" xr:uid="{A7440AD7-8AE8-41D7-AFA7-5C1834178417}">
      <text>
        <r>
          <rPr>
            <b/>
            <sz val="9"/>
            <color indexed="81"/>
            <rFont val="Segoe UI"/>
            <family val="2"/>
          </rPr>
          <t>Bernd Friedrich:</t>
        </r>
        <r>
          <rPr>
            <sz val="9"/>
            <color indexed="81"/>
            <rFont val="Segoe UI"/>
            <family val="2"/>
          </rPr>
          <t xml:space="preserve">
Ein Beispiel für einen Glaubenssatz wäre : Ich kann mit meiner Vorhand jeden Gegner unter Druck setzen  "
</t>
        </r>
      </text>
    </comment>
    <comment ref="I2" authorId="1" shapeId="0" xr:uid="{9A529857-CDEF-4F10-80E2-6C145EA0992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Um sein Ziel zu erreichen muss ich überall überdurchschnittlich stark sein</t>
      </text>
    </comment>
  </commentList>
</comments>
</file>

<file path=xl/sharedStrings.xml><?xml version="1.0" encoding="utf-8"?>
<sst xmlns="http://schemas.openxmlformats.org/spreadsheetml/2006/main" count="370" uniqueCount="238">
  <si>
    <t xml:space="preserve">Datum </t>
  </si>
  <si>
    <t>Delta</t>
  </si>
  <si>
    <t>Summe</t>
  </si>
  <si>
    <t>Fitness</t>
  </si>
  <si>
    <t xml:space="preserve">Name / Nummer etc. </t>
  </si>
  <si>
    <t xml:space="preserve">Dein langfristiges Ziel </t>
  </si>
  <si>
    <t xml:space="preserve">Top 100 Welt </t>
  </si>
  <si>
    <t>Geburtsjahr</t>
  </si>
  <si>
    <t xml:space="preserve">Die kurzfristiges Ziel </t>
  </si>
  <si>
    <t xml:space="preserve">Geschlecht </t>
  </si>
  <si>
    <t>Weiblich</t>
  </si>
  <si>
    <t xml:space="preserve">(Ende des Quartals) </t>
  </si>
  <si>
    <t>Aktuell</t>
  </si>
  <si>
    <t xml:space="preserve">LK Position </t>
  </si>
  <si>
    <t>Durch- schnitt</t>
  </si>
  <si>
    <t>Zieler-reichung</t>
  </si>
  <si>
    <t xml:space="preserve">Zielwert entspr. Ziel </t>
  </si>
  <si>
    <t xml:space="preserve">Definiere deine Maßnahmen, um dein Ziel zu erreichen </t>
  </si>
  <si>
    <t xml:space="preserve">Kopf und Charakter </t>
  </si>
  <si>
    <t xml:space="preserve">Koordination </t>
  </si>
  <si>
    <t>Motorik</t>
  </si>
  <si>
    <t xml:space="preserve">Reflexe </t>
  </si>
  <si>
    <t>Siegeswille</t>
  </si>
  <si>
    <t>Ich gehe auf den Platz um zu gewinnen, egal gegen wen</t>
  </si>
  <si>
    <t>Disziplin</t>
  </si>
  <si>
    <t>Konzentrationsfähigkeit</t>
  </si>
  <si>
    <t>Moral</t>
  </si>
  <si>
    <t>psychische Stabilität</t>
  </si>
  <si>
    <t xml:space="preserve">Kondition </t>
  </si>
  <si>
    <t xml:space="preserve">Ausdauer, auch wenn es über mehrere Sätze geht </t>
  </si>
  <si>
    <t xml:space="preserve">Schnelligkeit </t>
  </si>
  <si>
    <t xml:space="preserve">Antizipation </t>
  </si>
  <si>
    <t xml:space="preserve">Fokussierung </t>
  </si>
  <si>
    <t>klare Ziele verfolgen</t>
  </si>
  <si>
    <t xml:space="preserve">Coachability </t>
  </si>
  <si>
    <t>Cleverness</t>
  </si>
  <si>
    <t xml:space="preserve">normaler Körper </t>
  </si>
  <si>
    <r>
      <t xml:space="preserve">3. Kurzfristiges Ziel &amp; Glaubenssätze 
 </t>
    </r>
    <r>
      <rPr>
        <b/>
        <sz val="12"/>
        <color rgb="FF7030A0"/>
        <rFont val="Arial"/>
        <family val="2"/>
      </rPr>
      <t xml:space="preserve"> ( 9 = Ziel erreicht; 10 = Ziel übererfüllt )</t>
    </r>
  </si>
  <si>
    <t xml:space="preserve">8. Erstelle Dir deinen eigenen Trainingsplan </t>
  </si>
  <si>
    <t xml:space="preserve">Themen </t>
  </si>
  <si>
    <t xml:space="preserve">Formuliere deine eigenen Glaubenssätze </t>
  </si>
  <si>
    <t>Durch-schnitt</t>
  </si>
  <si>
    <t>Zielwert</t>
  </si>
  <si>
    <t xml:space="preserve">Ermittelt </t>
  </si>
  <si>
    <t xml:space="preserve">Trainings </t>
  </si>
  <si>
    <t xml:space="preserve">Dauer </t>
  </si>
  <si>
    <t xml:space="preserve">Rhythmus </t>
  </si>
  <si>
    <t xml:space="preserve">Technik </t>
  </si>
  <si>
    <t xml:space="preserve">Vorhand </t>
  </si>
  <si>
    <t>Grundschlag</t>
  </si>
  <si>
    <t>Angriffsball</t>
  </si>
  <si>
    <t xml:space="preserve">Slice </t>
  </si>
  <si>
    <t>Passierball</t>
  </si>
  <si>
    <t>Stop</t>
  </si>
  <si>
    <t>Lob</t>
  </si>
  <si>
    <t xml:space="preserve">Rückhand </t>
  </si>
  <si>
    <t>Volley</t>
  </si>
  <si>
    <t>Schmetterball</t>
  </si>
  <si>
    <t xml:space="preserve">Kurz hinter dem Netz </t>
  </si>
  <si>
    <t xml:space="preserve">Hinter T-Feld </t>
  </si>
  <si>
    <t xml:space="preserve">Return </t>
  </si>
  <si>
    <t>Vorhand cross</t>
  </si>
  <si>
    <t>Vorhand longline</t>
  </si>
  <si>
    <t>Rückhand cross</t>
  </si>
  <si>
    <t xml:space="preserve">Rückhand Longline </t>
  </si>
  <si>
    <t xml:space="preserve">Aufschlag </t>
  </si>
  <si>
    <t xml:space="preserve">Erster </t>
  </si>
  <si>
    <t xml:space="preserve">Zweiter </t>
  </si>
  <si>
    <t xml:space="preserve">Erster Ball nach dem Aufschlag </t>
  </si>
  <si>
    <t xml:space="preserve">Mental </t>
  </si>
  <si>
    <t xml:space="preserve">Motivation </t>
  </si>
  <si>
    <t>Frustgrenze</t>
  </si>
  <si>
    <t>Kampfgeist</t>
  </si>
  <si>
    <t xml:space="preserve">Kritische Situationen </t>
  </si>
  <si>
    <t xml:space="preserve">Ausdauer </t>
  </si>
  <si>
    <t xml:space="preserve">Reaktionsgeschwindigkeit  / Ball erkennen </t>
  </si>
  <si>
    <t xml:space="preserve">Taktik </t>
  </si>
  <si>
    <t xml:space="preserve">Vorbereitung </t>
  </si>
  <si>
    <t xml:space="preserve">Während des Matches </t>
  </si>
  <si>
    <t xml:space="preserve">Nachbereitung </t>
  </si>
  <si>
    <t xml:space="preserve">5. Fitnesstest </t>
  </si>
  <si>
    <t xml:space="preserve">9 bis 10 Jährige </t>
  </si>
  <si>
    <t xml:space="preserve">Letzter Test </t>
  </si>
  <si>
    <t>Größe</t>
  </si>
  <si>
    <t>Spannweite</t>
  </si>
  <si>
    <t xml:space="preserve">Gewicht </t>
  </si>
  <si>
    <t xml:space="preserve">BMI </t>
  </si>
  <si>
    <t>Bezeichnung</t>
  </si>
  <si>
    <t xml:space="preserve">Individuelles Ergebnis </t>
  </si>
  <si>
    <t xml:space="preserve">Bestes Ergebnis </t>
  </si>
  <si>
    <t>Zielerreichung</t>
  </si>
  <si>
    <t>Standweitsprung</t>
  </si>
  <si>
    <t>Dreisprung</t>
  </si>
  <si>
    <t>Medizinball 800 g Schocken Vorwärts</t>
  </si>
  <si>
    <t>Medizinball 800 g Einwurf</t>
  </si>
  <si>
    <t>Sprint 20 m</t>
  </si>
  <si>
    <t>Fächerlauf holen</t>
  </si>
  <si>
    <t>Fächerlauf bringen</t>
  </si>
  <si>
    <t>DTB-Konditionstest - Deutscher Tennis Bund (dtb-tennis.de)</t>
  </si>
  <si>
    <t>Letzter Test</t>
  </si>
  <si>
    <t xml:space="preserve">Kal.Alter </t>
  </si>
  <si>
    <t>bio Alter</t>
  </si>
  <si>
    <t>Power</t>
  </si>
  <si>
    <t>Medizinball über Kopf</t>
  </si>
  <si>
    <t>Medizinball Vorhand</t>
  </si>
  <si>
    <t>Medizinball Rückhand</t>
  </si>
  <si>
    <t>Aufschlag Mittelwert</t>
  </si>
  <si>
    <t>Basiskraft</t>
  </si>
  <si>
    <t>Handkraft Dominant</t>
  </si>
  <si>
    <t>Liegestütz</t>
  </si>
  <si>
    <t>Rücken</t>
  </si>
  <si>
    <t>Schnelligkeit</t>
  </si>
  <si>
    <t>5m Linearsprint</t>
  </si>
  <si>
    <t>10m Linearsprint</t>
  </si>
  <si>
    <t>20m Linearsprint</t>
  </si>
  <si>
    <t>RWS VH Gesamt</t>
  </si>
  <si>
    <t>RWS RH Gesamt</t>
  </si>
  <si>
    <t>Conter-Movement Jump</t>
  </si>
  <si>
    <t>Sprungeffizienz</t>
  </si>
  <si>
    <t>Tapping</t>
  </si>
  <si>
    <t>Ausdauer</t>
  </si>
  <si>
    <t>Hit &amp; Turn Test</t>
  </si>
  <si>
    <t>Anthropometrie</t>
  </si>
  <si>
    <t>Gewicht</t>
  </si>
  <si>
    <t>Übersicht</t>
  </si>
  <si>
    <t>Gesamt</t>
  </si>
  <si>
    <t xml:space="preserve">6. Gesamtergebnis Übersicht </t>
  </si>
  <si>
    <t xml:space="preserve">Grafik Kurzfristige Ziele </t>
  </si>
  <si>
    <t xml:space="preserve">Konfigurationsmöglichkeiten </t>
  </si>
  <si>
    <t xml:space="preserve">Selektion </t>
  </si>
  <si>
    <t xml:space="preserve">Potential (langfristig) </t>
  </si>
  <si>
    <t>Vorhand</t>
  </si>
  <si>
    <t xml:space="preserve">Hobbyspieler </t>
  </si>
  <si>
    <t>Clubspieler Mannschaften Regional</t>
  </si>
  <si>
    <t xml:space="preserve">Turnierspieler Überregional </t>
  </si>
  <si>
    <t>Top Spieler Deutschland</t>
  </si>
  <si>
    <t xml:space="preserve">Top 10 </t>
  </si>
  <si>
    <t xml:space="preserve">Ziel (Kurzfristig) - Verbesserungspotential (klein, mittel, groß) </t>
  </si>
  <si>
    <t>Return</t>
  </si>
  <si>
    <t>Aufschlag</t>
  </si>
  <si>
    <t>Mental</t>
  </si>
  <si>
    <t>Fittness</t>
  </si>
  <si>
    <t>Taktik</t>
  </si>
  <si>
    <t>Grafik Leistungstest</t>
  </si>
  <si>
    <t xml:space="preserve">Trainer </t>
  </si>
  <si>
    <t>Sieg Quote (mybigpoint)</t>
  </si>
  <si>
    <t>DTB Rangliste Jahrgang ohne (A)</t>
  </si>
  <si>
    <t xml:space="preserve">Thema </t>
  </si>
  <si>
    <t xml:space="preserve">Eltern </t>
  </si>
  <si>
    <t>Trainer 1</t>
  </si>
  <si>
    <t>Trainer 2</t>
  </si>
  <si>
    <t xml:space="preserve">Test 9 bis 10 Jährige </t>
  </si>
  <si>
    <t>DTB Konditests</t>
  </si>
  <si>
    <t xml:space="preserve">Maßnahmen, die dich verbessern </t>
  </si>
  <si>
    <t xml:space="preserve">1. Optimiere dein Tennistraining </t>
  </si>
  <si>
    <t>Ziel</t>
  </si>
  <si>
    <t>Spieler steht an der Grundlinie Mittig spielt den Ball und geht nach dem Schlag an Netz.</t>
  </si>
  <si>
    <t>Trainer spielt die Bälle in die Vorhandecke zwischen T und Grundlinie</t>
  </si>
  <si>
    <t>Ausgangssituation</t>
  </si>
  <si>
    <t>Test</t>
  </si>
  <si>
    <t xml:space="preserve">Treffer </t>
  </si>
  <si>
    <t>Quote</t>
  </si>
  <si>
    <t xml:space="preserve">Bei allen Übungen werden die Bälle  aus dem Korb angespielt. 
Die Schläge sind mit dem "Grundschwung" (Geschwindigkeit ca. 80% von max.) auszuführen </t>
  </si>
  <si>
    <t>Q1</t>
  </si>
  <si>
    <t>Q2</t>
  </si>
  <si>
    <t>Q3</t>
  </si>
  <si>
    <t>Q4</t>
  </si>
  <si>
    <t xml:space="preserve">Test 1 </t>
  </si>
  <si>
    <t>Bälle</t>
  </si>
  <si>
    <t xml:space="preserve">Der Ball muss  zwischen T-Linie und Grundlinie (cross,   longline , mittig)  landen.  </t>
  </si>
  <si>
    <t xml:space="preserve">Das Zielfeld wird in drei gleichgroße Felder geteilt (Cross,mitte, Longline) 
Spieler steht mittig hinter der Grundlinie vor jedem Schlag </t>
  </si>
  <si>
    <t xml:space="preserve"> Spieler steht in der Rückhandecke und der Ball wird cross in die Vorhandecke angespielt, sodass der Spieler gerade noch ran kommt. </t>
  </si>
  <si>
    <t xml:space="preserve"> Der Ball wird cross in die Vorhandecke angespielt, sodass der Spieler gerade noch ran kommt. 
 </t>
  </si>
  <si>
    <t>Der Vorhand Slice wird ausschließlich als Verteidigungsschlag (massiv unter Druck) oder als Angriffsball aus dem Halbfeld longline gespielt. Spieler spielt den Ball flach und lang ins andere Feld</t>
  </si>
  <si>
    <t xml:space="preserve">Spieler steht an der Grundlinie Mittig </t>
  </si>
  <si>
    <t xml:space="preserve">Trainer steht am Netz, Spieler an der Grundlinie mittig. Trainer spielt den Ball lang in die Vorhandecke und anschließend mittig </t>
  </si>
  <si>
    <t xml:space="preserve"> Spieler versucht den Trainer zu passieren ( erst cross, longline). dann  links /rechts am Trainer vorbei </t>
  </si>
  <si>
    <t>Spieler steht mittig an der Grundlinie</t>
  </si>
  <si>
    <t xml:space="preserve">Trainer spielt die Bälle zwischen T-Linie und Grundlinie, dann auf das T und dann  kurz. Der Spieler spielt die Bälle kurz longline hinter das Netz (Möglichkeit mit Spin (Rückwärts / seitlich) </t>
  </si>
  <si>
    <t xml:space="preserve">Der Spieler spielt die Bälle kurz longline hinter das Netz (Möglichkeit mit Spin (Rückwärts / seitlich) </t>
  </si>
  <si>
    <t xml:space="preserve">Spieler steht an der Grundlinie Mittig spielt den Ball über den Trainer und kommt zur Mitte zurück. </t>
  </si>
  <si>
    <t xml:space="preserve">Trainer steht am Netz, Bälle werden cross und mittig angespielt </t>
  </si>
  <si>
    <t xml:space="preserve"> Der Lob muss  zwischen T-Linie und Grundlinie landen.  </t>
  </si>
  <si>
    <t xml:space="preserve"> Spieler steht in der Vorhandecke und der Ball wird cross in die Rückhandecke angespielt, sodass der Spieler gerade noch ran kommt. </t>
  </si>
  <si>
    <t xml:space="preserve">Trainer spielt die Bälle lang in die Rückhandecke (Treffpunkt hinter der Grundlinie) </t>
  </si>
  <si>
    <t xml:space="preserve">Trainer spielt die Bälle lang in die Vorhandecke (Treffpunkt hinter der Grundlinie) </t>
  </si>
  <si>
    <t>Trainer spielt die Bälle in die Rückhandecke zwischen T und Grundlinie</t>
  </si>
  <si>
    <t xml:space="preserve"> Der Ball wird cross in die Rückhandecke angespielt, sodass der Spieler gerade noch ran kommt. 
 </t>
  </si>
  <si>
    <t>Der Rückhand Slice wird ausschließlich als Verteidigungsschlag (massiv unter Druck) oder als Angriffsball aus dem Halbfeld longline gespielt. Spieler spielt den Ball flach und lang ins andere Feld</t>
  </si>
  <si>
    <t xml:space="preserve">Trainer steht am Netz, Spieler an der Grundlinie mittig. Trainer spielt den Ball lang in die Rückrhandecke und anschließend mittig </t>
  </si>
  <si>
    <t>Spieler steht hinter der T-Linie Mittig spielt den ersten Ball am T und spielt den zweiten vorne am Netz.</t>
  </si>
  <si>
    <t xml:space="preserve">Der Ball wird von hinten angespielt </t>
  </si>
  <si>
    <t xml:space="preserve"> Der erste Ball muss  zwischen T-Linie und Grundlinie landen.  (Ersten Ball mittig, zweiten Ball "Töten") </t>
  </si>
  <si>
    <t xml:space="preserve">Spieler steht am Netz und schmettert , danach Berührung des Schlägers am Netz </t>
  </si>
  <si>
    <t xml:space="preserve">Anspielen  Vorhandecke lang,  Vorhandecke Kurz, Rückhandecke lang, Rückhandecke kurz, mittig,  mittig lang) </t>
  </si>
  <si>
    <t xml:space="preserve"> Vorhandecke lang,  Vorhandecke Kurz, Rückhandecke lang, Rückhandecke kurz,  mittig  kurz , mittig lang) </t>
  </si>
  <si>
    <t xml:space="preserve">Spieler steht am T  und schmettert , danach Berührung des Schlägers am Netz </t>
  </si>
  <si>
    <t>Spieler steht hinter der Grundlinie</t>
  </si>
  <si>
    <t xml:space="preserve"> erste Aufschläge, zweite Aufschläge ggf vom T, falls Aufschlag des Trainers nicht scnell genug</t>
  </si>
  <si>
    <t>Returns lang zwischen T und Grundline</t>
  </si>
  <si>
    <t xml:space="preserve">Hinter der Grundline , Nah der Mitte </t>
  </si>
  <si>
    <t xml:space="preserve">Außen / Mitte / auf Mann mit Ansage wohin </t>
  </si>
  <si>
    <t xml:space="preserve">Schlägt auf , bewegt sich ins Feld und direkt wieder hinter die Linie </t>
  </si>
  <si>
    <t>Trainer wirft die Bälle zu (Vorhand und Rückhand)</t>
  </si>
  <si>
    <t xml:space="preserve">Bälle landen zwichen T und Grundline </t>
  </si>
  <si>
    <t>Treffer 3</t>
  </si>
  <si>
    <t>Treffer 4</t>
  </si>
  <si>
    <t>Test 2</t>
  </si>
  <si>
    <t>Test 3</t>
  </si>
  <si>
    <t>Test 4</t>
  </si>
  <si>
    <t>Quote 4</t>
  </si>
  <si>
    <t>Bälle 2</t>
  </si>
  <si>
    <t>Treffer 2</t>
  </si>
  <si>
    <t>Bälle 3</t>
  </si>
  <si>
    <t>Quote 3</t>
  </si>
  <si>
    <t>Quote 2</t>
  </si>
  <si>
    <t>Bälle 4</t>
  </si>
  <si>
    <t xml:space="preserve">Klarer Kopf und Respekt vor dem Gegner </t>
  </si>
  <si>
    <t>Gutes Zusammenspiel der Bewegungen verschiedener Körperteile (z. B. von Arm-, Rumpf- und Beinbewegungen) und  dynamische Abstimmung der konditionellen Leistungsbereitschaften Kraft, Schnelligkeit, Schnellkraft, Ausdauer zu einer effektiven Bewegungsgestaltung sehen.</t>
  </si>
  <si>
    <t xml:space="preserve">Gute Fähigkeit zu Lernen, der Trainierbarkeit und des Ausdruckscharakter von Bewegungen. </t>
  </si>
  <si>
    <t xml:space="preserve">Schnelle Reflexe - Reaktion auf den Ball </t>
  </si>
  <si>
    <t xml:space="preserve">Wenn ich mir etwas vornehme, dann mache ich es auch. </t>
  </si>
  <si>
    <t xml:space="preserve">Ich kann konzentriert eine Sache bearbeiten bzw. tun - ich lasse mich nicht ablenken </t>
  </si>
  <si>
    <t xml:space="preserve">nie aufgeben, bis zum letzten Ball an sich glauben und kämpfen </t>
  </si>
  <si>
    <t xml:space="preserve">Wenige unbegründete  Gefühlsschwankungen, </t>
  </si>
  <si>
    <t>Gute mentale Vorwegnahme eines künftigen Bewegungsablaufes. (Aus der Spielsitutation heraus, erkenne ich wohin der nächste Ball wahrscheinlich kommt</t>
  </si>
  <si>
    <t xml:space="preserve">Nicht immer wieder den gleichen Fehler machen und nicht an sich arbeiten </t>
  </si>
  <si>
    <t xml:space="preserve">Wie kann ich gewinnen, wenn der andere besser ist als ich </t>
  </si>
  <si>
    <t>wenige Verletzungen, schnelle Heilung</t>
  </si>
  <si>
    <t>Top 30 bei U13 Mädchen Ende 2024</t>
  </si>
  <si>
    <t>Muster</t>
  </si>
  <si>
    <t xml:space="preserve">Feedback Geber </t>
  </si>
  <si>
    <t>Mein Langfristiges Ziel ist:</t>
  </si>
  <si>
    <t xml:space="preserve">2. Langfristiges Potential (Niki Pilic) 
(1 = sehr schlecht ; 10 = perfekt  ) </t>
  </si>
  <si>
    <t xml:space="preserve">Mein kurzfristiges Ziel ist: </t>
  </si>
  <si>
    <t xml:space="preserve">4. Leistungstest
(Zielquote und Anzahl der Bälle mit Trainern gemeinsam entsprechend dem kurzfristigen Ziel festlegen) </t>
  </si>
  <si>
    <t>Zielquote</t>
  </si>
  <si>
    <t xml:space="preserve">Durchschnitt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</si>
</sst>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_-;\-* #,##0_-;_-* &quot;-&quot;??_-;_-@_-"/>
    <numFmt numFmtId="166" formatCode="_-* #,##0.0_-;\-* #,##0.0_-;_-* &quot;-&quot;??_-;_-@_-"/>
  </numFmts>
  <fonts count="31" x14ac:knownFonts="1">
    <font>
      <sz val="11"/>
      <color theme="1"/>
      <name val="Arial"/>
      <family val="2"/>
    </font>
    <font>
      <b/>
      <sz val="11"/>
      <color theme="1"/>
      <name val="Arial"/>
      <family val="2"/>
    </font>
    <font>
      <sz val="8"/>
      <name val="Arial"/>
      <family val="2"/>
    </font>
    <font>
      <sz val="11"/>
      <color theme="1"/>
      <name val="Arial"/>
      <family val="2"/>
    </font>
    <font>
      <b/>
      <sz val="12"/>
      <color theme="1"/>
      <name val="Arial"/>
      <family val="2"/>
    </font>
    <font>
      <b/>
      <sz val="11"/>
      <color theme="0"/>
      <name val="Arial"/>
      <family val="2"/>
    </font>
    <font>
      <b/>
      <sz val="16"/>
      <color theme="1"/>
      <name val="Arial"/>
      <family val="2"/>
    </font>
    <font>
      <b/>
      <i/>
      <sz val="11"/>
      <color theme="1"/>
      <name val="Arial"/>
      <family val="2"/>
    </font>
    <font>
      <sz val="11"/>
      <color theme="1"/>
      <name val="Calibri"/>
      <family val="2"/>
      <scheme val="minor"/>
    </font>
    <font>
      <b/>
      <sz val="14"/>
      <color theme="1"/>
      <name val="Arial"/>
      <family val="2"/>
    </font>
    <font>
      <sz val="11"/>
      <color theme="0"/>
      <name val="Arial"/>
      <family val="2"/>
    </font>
    <font>
      <sz val="12"/>
      <color theme="1"/>
      <name val="Arial"/>
      <family val="2"/>
    </font>
    <font>
      <b/>
      <sz val="12"/>
      <color theme="0"/>
      <name val="Arial"/>
      <family val="2"/>
    </font>
    <font>
      <i/>
      <sz val="14"/>
      <color rgb="FF7030A0"/>
      <name val="Arial"/>
      <family val="2"/>
    </font>
    <font>
      <i/>
      <sz val="12"/>
      <color rgb="FF7030A0"/>
      <name val="Arial"/>
      <family val="2"/>
    </font>
    <font>
      <sz val="12"/>
      <name val="Arial"/>
      <family val="2"/>
    </font>
    <font>
      <b/>
      <sz val="20"/>
      <color rgb="FF7030A0"/>
      <name val="Arial"/>
      <family val="2"/>
    </font>
    <font>
      <b/>
      <sz val="12"/>
      <color rgb="FF7030A0"/>
      <name val="Arial"/>
      <family val="2"/>
    </font>
    <font>
      <sz val="11"/>
      <name val="Arial"/>
      <family val="2"/>
    </font>
    <font>
      <b/>
      <sz val="11"/>
      <name val="Arial"/>
      <family val="2"/>
    </font>
    <font>
      <sz val="8"/>
      <color theme="1"/>
      <name val="Arial"/>
      <family val="2"/>
    </font>
    <font>
      <sz val="8"/>
      <color theme="4"/>
      <name val="Arial"/>
      <family val="2"/>
    </font>
    <font>
      <sz val="9"/>
      <color indexed="81"/>
      <name val="Segoe UI"/>
      <family val="2"/>
    </font>
    <font>
      <b/>
      <sz val="9"/>
      <color indexed="81"/>
      <name val="Segoe UI"/>
      <family val="2"/>
    </font>
    <font>
      <b/>
      <sz val="14"/>
      <color theme="3" tint="-0.249977111117893"/>
      <name val="Arial"/>
      <family val="2"/>
    </font>
    <font>
      <sz val="11"/>
      <color theme="3" tint="-0.249977111117893"/>
      <name val="Arial"/>
      <family val="2"/>
    </font>
    <font>
      <sz val="11"/>
      <color rgb="FF7030A0"/>
      <name val="Arial"/>
      <family val="2"/>
    </font>
    <font>
      <b/>
      <sz val="18"/>
      <color rgb="FF7030A0"/>
      <name val="Arial"/>
      <family val="2"/>
    </font>
    <font>
      <b/>
      <sz val="16"/>
      <color rgb="FF7030A0"/>
      <name val="Arial"/>
      <family val="2"/>
    </font>
    <font>
      <sz val="12"/>
      <color rgb="FF7030A0"/>
      <name val="Arial"/>
      <family val="2"/>
    </font>
    <font>
      <sz val="12"/>
      <color theme="0"/>
      <name val="Arial"/>
      <family val="2"/>
    </font>
  </fonts>
  <fills count="1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8" tint="-0.499984740745262"/>
        <bgColor indexed="64"/>
      </patternFill>
    </fill>
    <fill>
      <patternFill patternType="solid">
        <fgColor theme="7" tint="0.59999389629810485"/>
        <bgColor indexed="64"/>
      </patternFill>
    </fill>
    <fill>
      <patternFill patternType="solid">
        <fgColor theme="0" tint="-0.499984740745262"/>
        <bgColor indexed="64"/>
      </patternFill>
    </fill>
    <fill>
      <patternFill patternType="solid">
        <fgColor rgb="FF0070C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249977111117893"/>
      </left>
      <right style="thin">
        <color theme="0" tint="-0.249977111117893"/>
      </right>
      <top/>
      <bottom style="thin">
        <color theme="0" tint="-0.249977111117893"/>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0" tint="-0.34998626667073579"/>
      </left>
      <right/>
      <top/>
      <bottom style="thin">
        <color theme="0" tint="-0.34998626667073579"/>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style="thin">
        <color rgb="FF0070C0"/>
      </bottom>
      <diagonal/>
    </border>
    <border>
      <left style="thin">
        <color rgb="FF0070C0"/>
      </left>
      <right/>
      <top style="thin">
        <color rgb="FF0070C0"/>
      </top>
      <bottom style="thin">
        <color rgb="FF0070C0"/>
      </bottom>
      <diagonal/>
    </border>
    <border>
      <left style="thin">
        <color rgb="FF0070C0"/>
      </left>
      <right/>
      <top style="thin">
        <color rgb="FF0070C0"/>
      </top>
      <bottom/>
      <diagonal/>
    </border>
    <border>
      <left style="thin">
        <color rgb="FF0070C0"/>
      </left>
      <right/>
      <top/>
      <bottom style="thin">
        <color rgb="FF0070C0"/>
      </bottom>
      <diagonal/>
    </border>
    <border>
      <left style="thin">
        <color rgb="FF0070C0"/>
      </left>
      <right style="medium">
        <color indexed="64"/>
      </right>
      <top style="thin">
        <color rgb="FF0070C0"/>
      </top>
      <bottom style="thin">
        <color rgb="FF0070C0"/>
      </bottom>
      <diagonal/>
    </border>
    <border>
      <left style="thin">
        <color rgb="FF0070C0"/>
      </left>
      <right style="medium">
        <color indexed="64"/>
      </right>
      <top style="thin">
        <color rgb="FF0070C0"/>
      </top>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9" fontId="3" fillId="0" borderId="0" applyFont="0" applyFill="0" applyBorder="0" applyAlignment="0" applyProtection="0"/>
    <xf numFmtId="0" fontId="8" fillId="0" borderId="0"/>
  </cellStyleXfs>
  <cellXfs count="274">
    <xf numFmtId="0" fontId="0" fillId="0" borderId="0" xfId="0"/>
    <xf numFmtId="0" fontId="0" fillId="0" borderId="0" xfId="0" applyAlignment="1">
      <alignment wrapText="1"/>
    </xf>
    <xf numFmtId="9" fontId="0" fillId="0" borderId="0" xfId="2" applyFont="1"/>
    <xf numFmtId="164" fontId="0" fillId="0" borderId="0" xfId="0" applyNumberFormat="1"/>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center" vertical="center"/>
    </xf>
    <xf numFmtId="9" fontId="0" fillId="0" borderId="0" xfId="2" applyFont="1" applyAlignment="1">
      <alignment horizontal="center" wrapText="1"/>
    </xf>
    <xf numFmtId="0" fontId="5" fillId="10" borderId="19" xfId="0" applyFont="1" applyFill="1" applyBorder="1" applyAlignment="1">
      <alignment horizontal="center" vertical="center" wrapText="1"/>
    </xf>
    <xf numFmtId="2" fontId="5" fillId="10" borderId="19" xfId="0" applyNumberFormat="1" applyFont="1" applyFill="1" applyBorder="1" applyAlignment="1">
      <alignment horizontal="center" vertical="center" wrapText="1"/>
    </xf>
    <xf numFmtId="9" fontId="5" fillId="10" borderId="19" xfId="2" applyFont="1" applyFill="1" applyBorder="1" applyAlignment="1">
      <alignment horizontal="center" vertical="center" wrapText="1"/>
    </xf>
    <xf numFmtId="0" fontId="5" fillId="10" borderId="20" xfId="0" applyFont="1" applyFill="1" applyBorder="1" applyAlignment="1">
      <alignment horizontal="center" vertical="center" wrapText="1"/>
    </xf>
    <xf numFmtId="0" fontId="5" fillId="10" borderId="19" xfId="0" applyFont="1" applyFill="1" applyBorder="1" applyAlignment="1">
      <alignment horizontal="left" vertical="center" wrapText="1"/>
    </xf>
    <xf numFmtId="164" fontId="5" fillId="10" borderId="19" xfId="0" applyNumberFormat="1" applyFont="1" applyFill="1" applyBorder="1" applyAlignment="1">
      <alignment horizontal="center" vertical="center" wrapText="1"/>
    </xf>
    <xf numFmtId="1" fontId="0" fillId="0" borderId="0" xfId="0" applyNumberFormat="1"/>
    <xf numFmtId="9" fontId="0" fillId="0" borderId="19" xfId="2" applyFont="1" applyBorder="1" applyAlignment="1">
      <alignment horizontal="center" vertical="center" wrapText="1"/>
    </xf>
    <xf numFmtId="0" fontId="4" fillId="0" borderId="0" xfId="0" applyFont="1" applyAlignment="1">
      <alignment vertical="center"/>
    </xf>
    <xf numFmtId="9" fontId="0" fillId="4" borderId="13" xfId="2" applyFont="1" applyFill="1" applyBorder="1" applyAlignment="1">
      <alignment horizontal="center" vertical="center"/>
    </xf>
    <xf numFmtId="0" fontId="0" fillId="0" borderId="0" xfId="0" applyAlignment="1">
      <alignment vertical="center"/>
    </xf>
    <xf numFmtId="164" fontId="0" fillId="0" borderId="0" xfId="0" applyNumberFormat="1" applyAlignment="1">
      <alignment horizontal="center" wrapText="1"/>
    </xf>
    <xf numFmtId="0" fontId="16" fillId="0" borderId="0" xfId="0" applyFont="1" applyAlignment="1">
      <alignment vertical="center"/>
    </xf>
    <xf numFmtId="9" fontId="0" fillId="0" borderId="0" xfId="0" applyNumberFormat="1"/>
    <xf numFmtId="0" fontId="0" fillId="0" borderId="0" xfId="0" applyAlignment="1">
      <alignment horizontal="center" vertical="center" wrapText="1"/>
    </xf>
    <xf numFmtId="0" fontId="11" fillId="0" borderId="0" xfId="0" applyFont="1" applyAlignment="1">
      <alignment horizontal="center"/>
    </xf>
    <xf numFmtId="0" fontId="11" fillId="0" borderId="0" xfId="0" applyFont="1"/>
    <xf numFmtId="0" fontId="15" fillId="12" borderId="23" xfId="0" applyFont="1" applyFill="1" applyBorder="1" applyAlignment="1">
      <alignment horizontal="center" vertical="center" wrapText="1"/>
    </xf>
    <xf numFmtId="0" fontId="0" fillId="12" borderId="1" xfId="0" applyFill="1" applyBorder="1" applyAlignment="1">
      <alignment horizontal="center" vertical="center"/>
    </xf>
    <xf numFmtId="0" fontId="13" fillId="12" borderId="6" xfId="0" applyFont="1" applyFill="1" applyBorder="1"/>
    <xf numFmtId="0" fontId="11" fillId="0" borderId="0" xfId="0" applyFont="1" applyAlignment="1">
      <alignment horizontal="right"/>
    </xf>
    <xf numFmtId="165" fontId="14" fillId="8" borderId="23" xfId="1" quotePrefix="1" applyNumberFormat="1" applyFont="1" applyFill="1" applyBorder="1" applyAlignment="1" applyProtection="1">
      <alignment horizontal="center" vertical="center"/>
      <protection locked="0"/>
    </xf>
    <xf numFmtId="9" fontId="14" fillId="8" borderId="6" xfId="2" applyFont="1" applyFill="1" applyBorder="1" applyAlignment="1" applyProtection="1">
      <alignment horizontal="center"/>
      <protection locked="0"/>
    </xf>
    <xf numFmtId="0" fontId="0" fillId="0" borderId="0" xfId="0" applyAlignment="1">
      <alignment horizontal="center"/>
    </xf>
    <xf numFmtId="0" fontId="0" fillId="8" borderId="0" xfId="0" applyFill="1" applyAlignment="1" applyProtection="1">
      <alignment horizontal="center" vertical="center"/>
      <protection locked="0"/>
    </xf>
    <xf numFmtId="0" fontId="1" fillId="0" borderId="0" xfId="0" applyFont="1" applyAlignment="1">
      <alignment horizontal="center" vertical="center"/>
    </xf>
    <xf numFmtId="9" fontId="0" fillId="8" borderId="37" xfId="2" applyFont="1" applyFill="1" applyBorder="1" applyAlignment="1" applyProtection="1">
      <alignment horizontal="center" vertical="center"/>
      <protection locked="0"/>
    </xf>
    <xf numFmtId="9" fontId="0" fillId="8" borderId="36" xfId="2" applyFont="1" applyFill="1" applyBorder="1" applyAlignment="1" applyProtection="1">
      <alignment horizontal="center" vertical="center"/>
      <protection locked="0"/>
    </xf>
    <xf numFmtId="9" fontId="0" fillId="8" borderId="38" xfId="2" applyFont="1" applyFill="1" applyBorder="1" applyAlignment="1" applyProtection="1">
      <alignment horizontal="center" vertical="center"/>
      <protection locked="0"/>
    </xf>
    <xf numFmtId="0" fontId="0" fillId="0" borderId="0" xfId="0" applyAlignment="1">
      <alignment horizontal="left" vertical="center" wrapText="1"/>
    </xf>
    <xf numFmtId="0" fontId="5" fillId="9" borderId="27" xfId="0" applyFont="1" applyFill="1" applyBorder="1" applyAlignment="1">
      <alignment horizontal="center" vertical="center" wrapText="1"/>
    </xf>
    <xf numFmtId="0" fontId="5" fillId="9" borderId="22" xfId="0" applyFont="1" applyFill="1" applyBorder="1" applyAlignment="1">
      <alignment horizontal="center" vertical="center" wrapText="1"/>
    </xf>
    <xf numFmtId="0" fontId="5" fillId="9" borderId="33" xfId="0" applyFont="1" applyFill="1" applyBorder="1" applyAlignment="1">
      <alignment horizontal="center" vertical="center" wrapText="1"/>
    </xf>
    <xf numFmtId="0" fontId="0" fillId="5" borderId="20" xfId="0" applyFill="1" applyBorder="1" applyAlignment="1" applyProtection="1">
      <alignment wrapText="1"/>
      <protection locked="0"/>
    </xf>
    <xf numFmtId="0" fontId="0" fillId="5" borderId="19" xfId="0" applyFill="1" applyBorder="1" applyAlignment="1" applyProtection="1">
      <alignment wrapText="1"/>
      <protection locked="0"/>
    </xf>
    <xf numFmtId="0" fontId="0" fillId="5" borderId="20" xfId="0" applyFill="1" applyBorder="1" applyAlignment="1">
      <alignment wrapText="1"/>
    </xf>
    <xf numFmtId="0" fontId="0" fillId="5" borderId="19" xfId="0" applyFill="1" applyBorder="1" applyAlignment="1">
      <alignment wrapText="1"/>
    </xf>
    <xf numFmtId="0" fontId="5" fillId="11" borderId="19" xfId="0" applyFont="1" applyFill="1" applyBorder="1" applyAlignment="1">
      <alignment horizontal="left" vertical="center" wrapText="1"/>
    </xf>
    <xf numFmtId="0" fontId="5" fillId="11" borderId="20" xfId="0" applyFont="1" applyFill="1" applyBorder="1" applyAlignment="1">
      <alignment wrapText="1"/>
    </xf>
    <xf numFmtId="0" fontId="5" fillId="11" borderId="19" xfId="0" applyFont="1" applyFill="1" applyBorder="1" applyAlignment="1">
      <alignment wrapText="1"/>
    </xf>
    <xf numFmtId="0" fontId="5" fillId="11" borderId="21" xfId="0" applyFont="1" applyFill="1" applyBorder="1" applyAlignment="1">
      <alignment horizontal="left" vertical="center" wrapText="1"/>
    </xf>
    <xf numFmtId="164" fontId="0" fillId="5" borderId="19" xfId="0" applyNumberFormat="1" applyFill="1" applyBorder="1" applyAlignment="1" applyProtection="1">
      <alignment horizontal="center" vertical="center" wrapText="1"/>
      <protection locked="0"/>
    </xf>
    <xf numFmtId="2" fontId="0" fillId="0" borderId="19" xfId="0" applyNumberFormat="1" applyBorder="1" applyAlignment="1">
      <alignment horizontal="center" vertical="center" wrapText="1"/>
    </xf>
    <xf numFmtId="0" fontId="0" fillId="0" borderId="19" xfId="0" applyBorder="1" applyAlignment="1">
      <alignment horizontal="center" vertical="center" wrapText="1"/>
    </xf>
    <xf numFmtId="0" fontId="0" fillId="5" borderId="26" xfId="0" applyFill="1" applyBorder="1" applyAlignment="1" applyProtection="1">
      <alignment horizontal="center" wrapText="1"/>
      <protection locked="0"/>
    </xf>
    <xf numFmtId="0" fontId="0" fillId="5" borderId="21" xfId="0" applyFill="1" applyBorder="1" applyAlignment="1" applyProtection="1">
      <alignment horizontal="center" wrapText="1"/>
      <protection locked="0"/>
    </xf>
    <xf numFmtId="0" fontId="5" fillId="9" borderId="19" xfId="0" applyFont="1" applyFill="1" applyBorder="1" applyAlignment="1">
      <alignment horizontal="left" vertical="center" wrapText="1"/>
    </xf>
    <xf numFmtId="0" fontId="5" fillId="9" borderId="20" xfId="0" applyFont="1" applyFill="1" applyBorder="1" applyAlignment="1">
      <alignment wrapText="1"/>
    </xf>
    <xf numFmtId="0" fontId="5" fillId="9" borderId="19" xfId="0" applyFont="1" applyFill="1" applyBorder="1" applyAlignment="1">
      <alignment wrapText="1"/>
    </xf>
    <xf numFmtId="0" fontId="19" fillId="6" borderId="20" xfId="0" applyFont="1" applyFill="1" applyBorder="1" applyAlignment="1">
      <alignment wrapText="1"/>
    </xf>
    <xf numFmtId="0" fontId="19" fillId="6" borderId="19" xfId="0" applyFont="1" applyFill="1" applyBorder="1" applyAlignment="1">
      <alignment wrapText="1"/>
    </xf>
    <xf numFmtId="0" fontId="12" fillId="13" borderId="0" xfId="0" applyFont="1" applyFill="1" applyAlignment="1">
      <alignment horizontal="center" vertical="center" wrapText="1"/>
    </xf>
    <xf numFmtId="0" fontId="4" fillId="3" borderId="0" xfId="0" applyFont="1" applyFill="1"/>
    <xf numFmtId="0" fontId="5" fillId="10" borderId="21" xfId="0" applyFont="1" applyFill="1" applyBorder="1" applyAlignment="1">
      <alignment horizontal="center" vertical="center" wrapText="1"/>
    </xf>
    <xf numFmtId="0" fontId="0" fillId="5" borderId="24" xfId="0" applyFill="1" applyBorder="1" applyAlignment="1" applyProtection="1">
      <alignment horizontal="left" vertical="center" wrapText="1"/>
      <protection locked="0"/>
    </xf>
    <xf numFmtId="0" fontId="0" fillId="5" borderId="23" xfId="0" applyFill="1" applyBorder="1" applyAlignment="1" applyProtection="1">
      <alignment horizontal="left" vertical="center" wrapText="1"/>
      <protection locked="0"/>
    </xf>
    <xf numFmtId="0" fontId="0" fillId="8" borderId="37" xfId="0" applyFill="1" applyBorder="1" applyAlignment="1" applyProtection="1">
      <alignment horizontal="center" vertical="center"/>
      <protection locked="0"/>
    </xf>
    <xf numFmtId="0" fontId="0" fillId="8" borderId="36" xfId="0" applyFill="1" applyBorder="1" applyAlignment="1" applyProtection="1">
      <alignment horizontal="center" vertical="center"/>
      <protection locked="0"/>
    </xf>
    <xf numFmtId="0" fontId="0" fillId="8" borderId="38" xfId="0" applyFill="1" applyBorder="1" applyAlignment="1" applyProtection="1">
      <alignment horizontal="center" vertical="center"/>
      <protection locked="0"/>
    </xf>
    <xf numFmtId="22" fontId="0" fillId="8" borderId="0" xfId="0" applyNumberFormat="1" applyFill="1" applyAlignment="1" applyProtection="1">
      <alignment horizontal="center" vertical="center"/>
      <protection locked="0"/>
    </xf>
    <xf numFmtId="0" fontId="20" fillId="0" borderId="0" xfId="0" applyFont="1" applyAlignment="1">
      <alignment horizontal="left" vertical="center" wrapText="1"/>
    </xf>
    <xf numFmtId="9" fontId="0" fillId="4" borderId="5" xfId="2" applyFont="1" applyFill="1" applyBorder="1" applyAlignment="1">
      <alignment horizontal="center" vertical="center"/>
    </xf>
    <xf numFmtId="9" fontId="1" fillId="4" borderId="35" xfId="2" applyFont="1" applyFill="1" applyBorder="1" applyAlignment="1">
      <alignment horizontal="center" vertical="center"/>
    </xf>
    <xf numFmtId="0" fontId="16" fillId="0" borderId="0" xfId="0" applyFont="1" applyAlignment="1">
      <alignment horizontal="center" vertical="center" wrapText="1"/>
    </xf>
    <xf numFmtId="0" fontId="1" fillId="0" borderId="0" xfId="0" applyFont="1" applyAlignment="1">
      <alignment vertical="center"/>
    </xf>
    <xf numFmtId="0" fontId="9" fillId="0" borderId="0" xfId="0" applyFont="1" applyAlignment="1">
      <alignment vertical="center" wrapText="1"/>
    </xf>
    <xf numFmtId="164" fontId="1" fillId="0" borderId="0" xfId="0" applyNumberFormat="1" applyFont="1" applyAlignment="1">
      <alignment horizontal="center" vertical="center"/>
    </xf>
    <xf numFmtId="0" fontId="4" fillId="12" borderId="24" xfId="0" applyFont="1" applyFill="1" applyBorder="1" applyAlignment="1">
      <alignment horizontal="center" vertical="center"/>
    </xf>
    <xf numFmtId="0" fontId="4" fillId="12" borderId="25" xfId="0" applyFont="1" applyFill="1" applyBorder="1" applyAlignment="1">
      <alignment horizontal="center" vertical="center"/>
    </xf>
    <xf numFmtId="0" fontId="6" fillId="12" borderId="0" xfId="0" applyFont="1" applyFill="1" applyAlignment="1">
      <alignment horizontal="center" vertical="center"/>
    </xf>
    <xf numFmtId="0" fontId="0" fillId="0" borderId="0" xfId="0" applyAlignment="1">
      <alignment vertical="center" wrapText="1"/>
    </xf>
    <xf numFmtId="164" fontId="0" fillId="0" borderId="19" xfId="0" applyNumberFormat="1" applyBorder="1" applyAlignment="1">
      <alignment horizontal="center" vertical="center" wrapText="1"/>
    </xf>
    <xf numFmtId="0" fontId="0" fillId="5" borderId="19" xfId="0" applyFill="1" applyBorder="1" applyAlignment="1" applyProtection="1">
      <alignment horizontal="center" vertical="center" wrapText="1"/>
      <protection locked="0"/>
    </xf>
    <xf numFmtId="164" fontId="5" fillId="11" borderId="19" xfId="0" applyNumberFormat="1" applyFont="1" applyFill="1" applyBorder="1" applyAlignment="1">
      <alignment horizontal="center" vertical="center" wrapText="1"/>
    </xf>
    <xf numFmtId="9" fontId="5" fillId="11" borderId="19" xfId="2" applyFont="1" applyFill="1" applyBorder="1" applyAlignment="1">
      <alignment horizontal="center" vertical="center" wrapText="1"/>
    </xf>
    <xf numFmtId="2" fontId="5" fillId="11" borderId="19" xfId="0" applyNumberFormat="1" applyFont="1" applyFill="1" applyBorder="1" applyAlignment="1">
      <alignment horizontal="center" vertical="center" wrapText="1"/>
    </xf>
    <xf numFmtId="0" fontId="5" fillId="11" borderId="19" xfId="0" applyFont="1" applyFill="1" applyBorder="1" applyAlignment="1">
      <alignment horizontal="center" vertical="center" wrapText="1"/>
    </xf>
    <xf numFmtId="164" fontId="5" fillId="9" borderId="19" xfId="0" applyNumberFormat="1" applyFont="1" applyFill="1" applyBorder="1" applyAlignment="1">
      <alignment horizontal="center" vertical="center" wrapText="1"/>
    </xf>
    <xf numFmtId="9" fontId="5" fillId="9" borderId="19" xfId="2" applyFont="1" applyFill="1" applyBorder="1" applyAlignment="1">
      <alignment horizontal="center" vertical="center" wrapText="1"/>
    </xf>
    <xf numFmtId="2" fontId="5" fillId="9" borderId="19" xfId="0" applyNumberFormat="1" applyFont="1" applyFill="1" applyBorder="1" applyAlignment="1">
      <alignment horizontal="center" vertical="center" wrapText="1"/>
    </xf>
    <xf numFmtId="0" fontId="5" fillId="9" borderId="19" xfId="0" applyFont="1" applyFill="1" applyBorder="1" applyAlignment="1">
      <alignment horizontal="center" vertical="center" wrapText="1"/>
    </xf>
    <xf numFmtId="9" fontId="0" fillId="0" borderId="0" xfId="2" applyFont="1" applyAlignment="1">
      <alignment horizontal="center" vertical="center" wrapText="1"/>
    </xf>
    <xf numFmtId="0" fontId="1" fillId="0" borderId="0" xfId="0" applyFont="1" applyAlignment="1">
      <alignment vertical="center" wrapText="1"/>
    </xf>
    <xf numFmtId="0" fontId="18" fillId="6" borderId="1" xfId="0" applyFont="1" applyFill="1" applyBorder="1" applyAlignment="1">
      <alignment horizontal="center" vertical="center"/>
    </xf>
    <xf numFmtId="17" fontId="18" fillId="6" borderId="1" xfId="0" applyNumberFormat="1" applyFont="1" applyFill="1" applyBorder="1" applyAlignment="1">
      <alignment horizontal="center" vertical="center"/>
    </xf>
    <xf numFmtId="9" fontId="0" fillId="0" borderId="0" xfId="2" applyFont="1" applyBorder="1" applyAlignment="1">
      <alignment horizontal="center" vertical="center"/>
    </xf>
    <xf numFmtId="165" fontId="0" fillId="0" borderId="0" xfId="1" applyNumberFormat="1" applyFont="1" applyAlignment="1">
      <alignment horizontal="center" vertical="center"/>
    </xf>
    <xf numFmtId="165" fontId="0" fillId="5" borderId="53" xfId="1" applyNumberFormat="1" applyFont="1" applyFill="1" applyBorder="1" applyAlignment="1" applyProtection="1">
      <alignment horizontal="center" vertical="center"/>
      <protection locked="0"/>
    </xf>
    <xf numFmtId="165" fontId="0" fillId="5" borderId="50" xfId="1" applyNumberFormat="1" applyFont="1" applyFill="1" applyBorder="1" applyAlignment="1" applyProtection="1">
      <alignment horizontal="center" vertical="center"/>
      <protection locked="0"/>
    </xf>
    <xf numFmtId="165" fontId="0" fillId="5" borderId="54" xfId="1" applyNumberFormat="1" applyFont="1" applyFill="1" applyBorder="1" applyAlignment="1" applyProtection="1">
      <alignment horizontal="center" vertical="center"/>
      <protection locked="0"/>
    </xf>
    <xf numFmtId="165" fontId="0" fillId="5" borderId="51" xfId="1" applyNumberFormat="1" applyFont="1" applyFill="1" applyBorder="1" applyAlignment="1" applyProtection="1">
      <alignment horizontal="center" vertical="center"/>
      <protection locked="0"/>
    </xf>
    <xf numFmtId="165" fontId="0" fillId="5" borderId="55" xfId="1" applyNumberFormat="1" applyFont="1" applyFill="1" applyBorder="1" applyAlignment="1" applyProtection="1">
      <alignment horizontal="center" vertical="center"/>
      <protection locked="0"/>
    </xf>
    <xf numFmtId="165" fontId="0" fillId="5" borderId="52" xfId="1" applyNumberFormat="1" applyFont="1" applyFill="1" applyBorder="1" applyAlignment="1" applyProtection="1">
      <alignment horizontal="center" vertical="center"/>
      <protection locked="0"/>
    </xf>
    <xf numFmtId="165" fontId="0" fillId="0" borderId="0" xfId="1" applyNumberFormat="1" applyFont="1" applyAlignment="1">
      <alignment horizontal="center" vertical="center" wrapText="1"/>
    </xf>
    <xf numFmtId="9" fontId="0" fillId="6" borderId="56" xfId="2" applyFont="1" applyFill="1" applyBorder="1" applyAlignment="1" applyProtection="1">
      <alignment horizontal="center" vertical="center"/>
    </xf>
    <xf numFmtId="0" fontId="1" fillId="0" borderId="0" xfId="0" applyFont="1" applyAlignment="1">
      <alignment horizontal="left" vertical="center" indent="2"/>
    </xf>
    <xf numFmtId="9" fontId="0" fillId="6" borderId="57" xfId="2" applyFont="1" applyFill="1" applyBorder="1" applyAlignment="1" applyProtection="1">
      <alignment horizontal="center" vertical="center"/>
    </xf>
    <xf numFmtId="0" fontId="5" fillId="10" borderId="19" xfId="0" applyFont="1" applyFill="1" applyBorder="1" applyAlignment="1">
      <alignment horizontal="left" vertical="center" wrapText="1" indent="1"/>
    </xf>
    <xf numFmtId="0" fontId="0" fillId="0" borderId="19" xfId="0" applyBorder="1" applyAlignment="1">
      <alignment horizontal="left" vertical="center" wrapText="1" indent="1"/>
    </xf>
    <xf numFmtId="0" fontId="0" fillId="0" borderId="19" xfId="0" applyBorder="1" applyAlignment="1">
      <alignment horizontal="left" vertical="center" wrapText="1" indent="2"/>
    </xf>
    <xf numFmtId="0" fontId="12" fillId="14" borderId="0" xfId="0" applyFont="1" applyFill="1" applyAlignment="1">
      <alignment vertical="center" wrapText="1"/>
    </xf>
    <xf numFmtId="0" fontId="10" fillId="14" borderId="0" xfId="0" applyFont="1" applyFill="1" applyAlignment="1">
      <alignment wrapText="1"/>
    </xf>
    <xf numFmtId="0" fontId="10" fillId="14" borderId="0" xfId="0" applyFont="1" applyFill="1" applyAlignment="1">
      <alignment horizontal="center" vertical="center" wrapText="1"/>
    </xf>
    <xf numFmtId="9" fontId="10" fillId="14" borderId="0" xfId="0" applyNumberFormat="1" applyFont="1" applyFill="1" applyAlignment="1">
      <alignment horizontal="center" vertical="center"/>
    </xf>
    <xf numFmtId="9" fontId="0" fillId="5" borderId="16" xfId="2" applyFont="1" applyFill="1" applyBorder="1" applyAlignment="1" applyProtection="1">
      <alignment horizontal="center" vertical="center"/>
      <protection locked="0"/>
    </xf>
    <xf numFmtId="9" fontId="0" fillId="2" borderId="16" xfId="2" applyFont="1" applyFill="1" applyBorder="1" applyAlignment="1">
      <alignment horizontal="center" vertical="center"/>
    </xf>
    <xf numFmtId="9" fontId="0" fillId="2" borderId="43" xfId="2" applyFont="1" applyFill="1" applyBorder="1" applyAlignment="1">
      <alignment horizontal="center" vertical="center"/>
    </xf>
    <xf numFmtId="9" fontId="0" fillId="5" borderId="1" xfId="2" applyFont="1" applyFill="1" applyBorder="1" applyAlignment="1" applyProtection="1">
      <alignment horizontal="center" vertical="center"/>
      <protection locked="0"/>
    </xf>
    <xf numFmtId="9" fontId="0" fillId="2" borderId="1" xfId="2" applyFont="1" applyFill="1" applyBorder="1" applyAlignment="1">
      <alignment horizontal="center" vertical="center"/>
    </xf>
    <xf numFmtId="9" fontId="0" fillId="2" borderId="5" xfId="2" applyFont="1" applyFill="1" applyBorder="1" applyAlignment="1">
      <alignment horizontal="center" vertical="center"/>
    </xf>
    <xf numFmtId="9" fontId="0" fillId="5" borderId="17" xfId="2" applyFont="1" applyFill="1" applyBorder="1" applyAlignment="1" applyProtection="1">
      <alignment horizontal="center" vertical="center"/>
      <protection locked="0"/>
    </xf>
    <xf numFmtId="9" fontId="0" fillId="2" borderId="17" xfId="2" applyFont="1" applyFill="1" applyBorder="1" applyAlignment="1">
      <alignment horizontal="center" vertical="center"/>
    </xf>
    <xf numFmtId="9" fontId="0" fillId="2" borderId="47" xfId="2" applyFont="1" applyFill="1" applyBorder="1" applyAlignment="1">
      <alignment horizontal="center" vertical="center"/>
    </xf>
    <xf numFmtId="9" fontId="0" fillId="5" borderId="7" xfId="2" applyFont="1" applyFill="1" applyBorder="1" applyAlignment="1" applyProtection="1">
      <alignment horizontal="center" vertical="center"/>
      <protection locked="0"/>
    </xf>
    <xf numFmtId="9" fontId="0" fillId="2" borderId="7" xfId="2" applyFont="1" applyFill="1" applyBorder="1" applyAlignment="1">
      <alignment horizontal="center" vertical="center"/>
    </xf>
    <xf numFmtId="9" fontId="0" fillId="2" borderId="48" xfId="2" applyFont="1" applyFill="1" applyBorder="1" applyAlignment="1">
      <alignment horizontal="center" vertical="center"/>
    </xf>
    <xf numFmtId="0" fontId="9" fillId="2" borderId="45" xfId="0" applyFont="1" applyFill="1" applyBorder="1" applyAlignment="1">
      <alignment horizontal="left"/>
    </xf>
    <xf numFmtId="9" fontId="0" fillId="5" borderId="4" xfId="2" applyFont="1" applyFill="1" applyBorder="1" applyAlignment="1" applyProtection="1">
      <alignment horizontal="center" vertical="center"/>
      <protection locked="0"/>
    </xf>
    <xf numFmtId="9" fontId="0" fillId="2" borderId="4" xfId="2" applyFont="1" applyFill="1" applyBorder="1" applyAlignment="1">
      <alignment horizontal="center" vertical="center"/>
    </xf>
    <xf numFmtId="9" fontId="0" fillId="2" borderId="2" xfId="2" applyFont="1" applyFill="1" applyBorder="1" applyAlignment="1">
      <alignment horizontal="center" vertical="center"/>
    </xf>
    <xf numFmtId="9" fontId="25" fillId="5" borderId="16" xfId="2" applyFont="1" applyFill="1" applyBorder="1" applyAlignment="1" applyProtection="1">
      <alignment horizontal="center" vertical="center"/>
      <protection locked="0"/>
    </xf>
    <xf numFmtId="9" fontId="25" fillId="2" borderId="16" xfId="2" applyFont="1" applyFill="1" applyBorder="1" applyAlignment="1">
      <alignment horizontal="center" vertical="center"/>
    </xf>
    <xf numFmtId="9" fontId="25" fillId="2" borderId="43" xfId="2" applyFont="1" applyFill="1" applyBorder="1" applyAlignment="1">
      <alignment horizontal="center" vertical="center"/>
    </xf>
    <xf numFmtId="9" fontId="25" fillId="0" borderId="11" xfId="0" applyNumberFormat="1" applyFont="1" applyBorder="1" applyAlignment="1">
      <alignment horizontal="center" vertical="center"/>
    </xf>
    <xf numFmtId="9" fontId="25" fillId="5" borderId="1" xfId="2" applyFont="1" applyFill="1" applyBorder="1" applyAlignment="1" applyProtection="1">
      <alignment horizontal="center" vertical="center"/>
      <protection locked="0"/>
    </xf>
    <xf numFmtId="9" fontId="25" fillId="5" borderId="8" xfId="2" applyFont="1" applyFill="1" applyBorder="1" applyAlignment="1" applyProtection="1">
      <alignment horizontal="center" vertical="center"/>
      <protection locked="0"/>
    </xf>
    <xf numFmtId="9" fontId="25" fillId="2" borderId="1" xfId="2" applyFont="1" applyFill="1" applyBorder="1" applyAlignment="1">
      <alignment horizontal="center" vertical="center"/>
    </xf>
    <xf numFmtId="9" fontId="25" fillId="2" borderId="5" xfId="2" applyFont="1" applyFill="1" applyBorder="1" applyAlignment="1">
      <alignment horizontal="center" vertical="center"/>
    </xf>
    <xf numFmtId="9" fontId="25" fillId="0" borderId="13" xfId="0" applyNumberFormat="1" applyFont="1" applyBorder="1" applyAlignment="1">
      <alignment horizontal="center" vertical="center"/>
    </xf>
    <xf numFmtId="9" fontId="25" fillId="5" borderId="17" xfId="2" applyFont="1" applyFill="1" applyBorder="1" applyAlignment="1" applyProtection="1">
      <alignment horizontal="center" vertical="center"/>
      <protection locked="0"/>
    </xf>
    <xf numFmtId="9" fontId="25" fillId="5" borderId="58" xfId="2" applyFont="1" applyFill="1" applyBorder="1" applyAlignment="1" applyProtection="1">
      <alignment horizontal="center" vertical="center"/>
      <protection locked="0"/>
    </xf>
    <xf numFmtId="9" fontId="25" fillId="2" borderId="17" xfId="2" applyFont="1" applyFill="1" applyBorder="1" applyAlignment="1">
      <alignment horizontal="center" vertical="center"/>
    </xf>
    <xf numFmtId="9" fontId="25" fillId="2" borderId="47" xfId="2" applyFont="1" applyFill="1" applyBorder="1" applyAlignment="1">
      <alignment horizontal="center" vertical="center"/>
    </xf>
    <xf numFmtId="9" fontId="25" fillId="0" borderId="15" xfId="0" applyNumberFormat="1" applyFont="1" applyBorder="1" applyAlignment="1">
      <alignment horizontal="center" vertical="center"/>
    </xf>
    <xf numFmtId="0" fontId="0" fillId="0" borderId="23" xfId="0" applyBorder="1" applyAlignment="1">
      <alignment wrapText="1"/>
    </xf>
    <xf numFmtId="164" fontId="0" fillId="0" borderId="23" xfId="0" applyNumberFormat="1" applyBorder="1" applyAlignment="1">
      <alignment horizontal="left" wrapText="1"/>
    </xf>
    <xf numFmtId="164" fontId="0" fillId="0" borderId="23" xfId="0" applyNumberFormat="1" applyBorder="1" applyAlignment="1">
      <alignment horizontal="center" wrapText="1"/>
    </xf>
    <xf numFmtId="1" fontId="0" fillId="5" borderId="23" xfId="0" applyNumberFormat="1" applyFill="1" applyBorder="1" applyAlignment="1" applyProtection="1">
      <alignment horizontal="center" wrapText="1"/>
      <protection locked="0"/>
    </xf>
    <xf numFmtId="9" fontId="0" fillId="0" borderId="23" xfId="2" applyFont="1" applyBorder="1"/>
    <xf numFmtId="165" fontId="0" fillId="0" borderId="23" xfId="1" applyNumberFormat="1" applyFont="1" applyBorder="1" applyAlignment="1">
      <alignment horizontal="center" wrapText="1"/>
    </xf>
    <xf numFmtId="0" fontId="0" fillId="0" borderId="23" xfId="0" applyBorder="1" applyAlignment="1">
      <alignment horizontal="left" wrapText="1"/>
    </xf>
    <xf numFmtId="0" fontId="0" fillId="0" borderId="39" xfId="0" applyBorder="1" applyAlignment="1">
      <alignment horizontal="center" vertical="center"/>
    </xf>
    <xf numFmtId="0" fontId="0" fillId="0" borderId="39" xfId="0" applyBorder="1" applyAlignment="1">
      <alignment horizontal="right" vertical="center"/>
    </xf>
    <xf numFmtId="0" fontId="0" fillId="0" borderId="0" xfId="0" applyAlignment="1">
      <alignment horizontal="left" vertical="center"/>
    </xf>
    <xf numFmtId="1" fontId="21" fillId="6" borderId="0" xfId="0" applyNumberFormat="1" applyFont="1" applyFill="1" applyAlignment="1">
      <alignment horizontal="left" vertical="center"/>
    </xf>
    <xf numFmtId="0" fontId="1" fillId="0" borderId="0" xfId="0" applyFont="1" applyAlignment="1">
      <alignment horizontal="left" vertical="center"/>
    </xf>
    <xf numFmtId="22" fontId="0" fillId="6" borderId="37" xfId="0" applyNumberFormat="1" applyFill="1" applyBorder="1" applyAlignment="1" applyProtection="1">
      <alignment horizontal="center" vertical="center"/>
      <protection locked="0"/>
    </xf>
    <xf numFmtId="43" fontId="0" fillId="0" borderId="0" xfId="1" applyFont="1"/>
    <xf numFmtId="0" fontId="0" fillId="0" borderId="0" xfId="0" quotePrefix="1"/>
    <xf numFmtId="0" fontId="17" fillId="0" borderId="0" xfId="0" applyFont="1" applyAlignment="1">
      <alignment vertical="center"/>
    </xf>
    <xf numFmtId="0" fontId="5" fillId="14" borderId="24" xfId="0" applyFont="1" applyFill="1" applyBorder="1" applyAlignment="1">
      <alignment horizontal="center" vertical="center" wrapText="1"/>
    </xf>
    <xf numFmtId="0" fontId="5" fillId="14" borderId="23" xfId="0" applyFont="1" applyFill="1" applyBorder="1" applyAlignment="1">
      <alignment horizontal="center" vertical="center" wrapText="1"/>
    </xf>
    <xf numFmtId="164" fontId="5" fillId="14" borderId="29" xfId="0" applyNumberFormat="1" applyFont="1" applyFill="1" applyBorder="1" applyAlignment="1">
      <alignment horizontal="center" vertical="center" wrapText="1"/>
    </xf>
    <xf numFmtId="9" fontId="5" fillId="14" borderId="23" xfId="2" applyFont="1" applyFill="1" applyBorder="1" applyAlignment="1">
      <alignment horizontal="center" vertical="center" wrapText="1"/>
    </xf>
    <xf numFmtId="164" fontId="26" fillId="0" borderId="0" xfId="0" applyNumberFormat="1" applyFont="1" applyAlignment="1">
      <alignment horizontal="center" vertical="center" wrapText="1"/>
    </xf>
    <xf numFmtId="0" fontId="12" fillId="14" borderId="40" xfId="0" applyFont="1" applyFill="1" applyBorder="1"/>
    <xf numFmtId="0" fontId="30" fillId="14" borderId="41" xfId="0" applyFont="1" applyFill="1" applyBorder="1"/>
    <xf numFmtId="0" fontId="30" fillId="14" borderId="59" xfId="0" applyFont="1" applyFill="1" applyBorder="1"/>
    <xf numFmtId="0" fontId="12" fillId="14" borderId="4" xfId="0" applyFont="1" applyFill="1" applyBorder="1" applyAlignment="1">
      <alignment horizontal="center" vertical="center"/>
    </xf>
    <xf numFmtId="0" fontId="12" fillId="14" borderId="18" xfId="0" applyFont="1" applyFill="1" applyBorder="1" applyAlignment="1">
      <alignment horizontal="center" vertical="center"/>
    </xf>
    <xf numFmtId="0" fontId="12" fillId="14" borderId="60" xfId="0" applyFont="1" applyFill="1" applyBorder="1" applyAlignment="1">
      <alignment horizontal="center" vertical="center"/>
    </xf>
    <xf numFmtId="0" fontId="0" fillId="8" borderId="1" xfId="0" applyFill="1" applyBorder="1" applyAlignment="1" applyProtection="1">
      <alignment horizontal="center" vertical="center"/>
      <protection locked="0"/>
    </xf>
    <xf numFmtId="164" fontId="0" fillId="0" borderId="1" xfId="0" applyNumberFormat="1" applyBorder="1" applyAlignment="1">
      <alignment horizontal="center" vertical="center"/>
    </xf>
    <xf numFmtId="0" fontId="0" fillId="0" borderId="5" xfId="0" applyBorder="1" applyAlignment="1">
      <alignment vertical="center" wrapText="1"/>
    </xf>
    <xf numFmtId="0" fontId="0" fillId="5" borderId="12" xfId="0"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protection locked="0"/>
    </xf>
    <xf numFmtId="0" fontId="0" fillId="0" borderId="42" xfId="0" applyBorder="1"/>
    <xf numFmtId="0" fontId="30" fillId="14" borderId="4" xfId="0" applyFont="1" applyFill="1" applyBorder="1" applyAlignment="1">
      <alignment vertical="center"/>
    </xf>
    <xf numFmtId="0" fontId="0" fillId="2" borderId="16" xfId="0" applyFill="1" applyBorder="1" applyAlignment="1">
      <alignment vertical="center"/>
    </xf>
    <xf numFmtId="9" fontId="0" fillId="0" borderId="13" xfId="0" applyNumberFormat="1" applyBorder="1" applyAlignment="1">
      <alignment horizontal="center" vertical="center"/>
    </xf>
    <xf numFmtId="0" fontId="0" fillId="2" borderId="1" xfId="0" applyFill="1" applyBorder="1" applyAlignment="1">
      <alignment vertical="center"/>
    </xf>
    <xf numFmtId="0" fontId="0" fillId="2" borderId="17" xfId="0" applyFill="1" applyBorder="1" applyAlignment="1">
      <alignment vertical="center"/>
    </xf>
    <xf numFmtId="0" fontId="0" fillId="2" borderId="7" xfId="0" applyFill="1" applyBorder="1" applyAlignment="1">
      <alignment vertical="center"/>
    </xf>
    <xf numFmtId="0" fontId="0" fillId="2" borderId="4" xfId="0" applyFill="1" applyBorder="1" applyAlignment="1">
      <alignment vertical="center"/>
    </xf>
    <xf numFmtId="9" fontId="0" fillId="0" borderId="18" xfId="0" applyNumberFormat="1" applyBorder="1" applyAlignment="1">
      <alignment horizontal="center" vertical="center"/>
    </xf>
    <xf numFmtId="0" fontId="25" fillId="2" borderId="16" xfId="0" applyFont="1" applyFill="1" applyBorder="1" applyAlignment="1">
      <alignment vertical="center"/>
    </xf>
    <xf numFmtId="0" fontId="25" fillId="2" borderId="1" xfId="0" applyFont="1" applyFill="1" applyBorder="1" applyAlignment="1">
      <alignment vertical="center"/>
    </xf>
    <xf numFmtId="0" fontId="25" fillId="2" borderId="17" xfId="0" applyFont="1" applyFill="1" applyBorder="1" applyAlignment="1">
      <alignment vertical="center"/>
    </xf>
    <xf numFmtId="9" fontId="0" fillId="0" borderId="0" xfId="1" applyNumberFormat="1" applyFont="1"/>
    <xf numFmtId="9" fontId="0" fillId="0" borderId="0" xfId="0" applyNumberFormat="1" applyAlignment="1">
      <alignment horizontal="center" vertical="center"/>
    </xf>
    <xf numFmtId="9" fontId="29" fillId="0" borderId="61" xfId="2" applyFont="1" applyBorder="1" applyAlignment="1">
      <alignment vertical="center" wrapText="1"/>
    </xf>
    <xf numFmtId="9" fontId="29" fillId="5" borderId="61" xfId="2" applyFont="1" applyFill="1" applyBorder="1" applyAlignment="1">
      <alignment vertical="center" wrapText="1"/>
    </xf>
    <xf numFmtId="0" fontId="17" fillId="0" borderId="0" xfId="0" applyFont="1" applyAlignment="1">
      <alignment horizontal="left" vertical="center"/>
    </xf>
    <xf numFmtId="0" fontId="30" fillId="14" borderId="0" xfId="0" applyFont="1" applyFill="1" applyAlignment="1">
      <alignment horizontal="center" vertical="center"/>
    </xf>
    <xf numFmtId="0" fontId="12" fillId="14" borderId="34" xfId="0" applyFont="1" applyFill="1" applyBorder="1" applyAlignment="1">
      <alignment horizontal="center" vertical="center"/>
    </xf>
    <xf numFmtId="9" fontId="12" fillId="14" borderId="0" xfId="2" applyFont="1" applyFill="1" applyAlignment="1">
      <alignment horizontal="center" vertical="center" wrapText="1"/>
    </xf>
    <xf numFmtId="0" fontId="5" fillId="14" borderId="5" xfId="0" applyFont="1" applyFill="1" applyBorder="1" applyAlignment="1">
      <alignment horizontal="center" vertical="center" wrapText="1"/>
    </xf>
    <xf numFmtId="0" fontId="5" fillId="14" borderId="12"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5" fillId="14" borderId="35" xfId="0" applyFont="1" applyFill="1" applyBorder="1" applyAlignment="1">
      <alignment horizontal="center" vertical="center" wrapText="1"/>
    </xf>
    <xf numFmtId="0" fontId="12" fillId="14" borderId="1" xfId="0" applyFont="1" applyFill="1" applyBorder="1" applyAlignment="1">
      <alignment horizontal="center" vertical="center"/>
    </xf>
    <xf numFmtId="0" fontId="12" fillId="9" borderId="22" xfId="0" applyFont="1" applyFill="1" applyBorder="1" applyAlignment="1">
      <alignment horizontal="left" vertical="center" wrapText="1"/>
    </xf>
    <xf numFmtId="164" fontId="12" fillId="9" borderId="22" xfId="0" applyNumberFormat="1" applyFont="1" applyFill="1" applyBorder="1" applyAlignment="1">
      <alignment horizontal="center" vertical="center" wrapText="1"/>
    </xf>
    <xf numFmtId="9" fontId="12" fillId="9" borderId="22" xfId="2" applyFont="1" applyFill="1" applyBorder="1" applyAlignment="1">
      <alignment horizontal="center" vertical="center" wrapText="1"/>
    </xf>
    <xf numFmtId="2" fontId="12" fillId="9" borderId="22" xfId="0" applyNumberFormat="1" applyFont="1" applyFill="1" applyBorder="1" applyAlignment="1">
      <alignment horizontal="center" vertical="center" wrapText="1"/>
    </xf>
    <xf numFmtId="2" fontId="12" fillId="9" borderId="28" xfId="0" applyNumberFormat="1" applyFont="1" applyFill="1" applyBorder="1" applyAlignment="1">
      <alignment horizontal="center" vertical="center" wrapText="1"/>
    </xf>
    <xf numFmtId="0" fontId="12" fillId="14" borderId="1" xfId="0" applyFont="1" applyFill="1" applyBorder="1" applyAlignment="1">
      <alignment horizontal="center" vertical="center" wrapText="1"/>
    </xf>
    <xf numFmtId="164" fontId="12" fillId="14" borderId="1" xfId="0" applyNumberFormat="1" applyFont="1" applyFill="1" applyBorder="1" applyAlignment="1">
      <alignment horizontal="center" vertical="center" wrapText="1"/>
    </xf>
    <xf numFmtId="9" fontId="12" fillId="14" borderId="1" xfId="2" applyFont="1" applyFill="1" applyBorder="1" applyAlignment="1">
      <alignment horizontal="center" vertical="center" wrapText="1"/>
    </xf>
    <xf numFmtId="0" fontId="12" fillId="11" borderId="19" xfId="0" applyFont="1" applyFill="1" applyBorder="1" applyAlignment="1">
      <alignment horizontal="left" vertical="center" wrapText="1"/>
    </xf>
    <xf numFmtId="0" fontId="12" fillId="9" borderId="19" xfId="0" applyFont="1" applyFill="1" applyBorder="1" applyAlignment="1">
      <alignment horizontal="left" vertical="center" wrapText="1"/>
    </xf>
    <xf numFmtId="0" fontId="5" fillId="14" borderId="19" xfId="0" applyFont="1" applyFill="1" applyBorder="1" applyAlignment="1">
      <alignment horizontal="left" vertical="center" wrapText="1"/>
    </xf>
    <xf numFmtId="164" fontId="5" fillId="14" borderId="19" xfId="0" applyNumberFormat="1" applyFont="1" applyFill="1" applyBorder="1" applyAlignment="1">
      <alignment horizontal="center" vertical="center" wrapText="1"/>
    </xf>
    <xf numFmtId="9" fontId="5" fillId="14" borderId="19" xfId="2" applyFont="1" applyFill="1" applyBorder="1" applyAlignment="1">
      <alignment horizontal="center" vertical="center" wrapText="1"/>
    </xf>
    <xf numFmtId="0" fontId="5" fillId="14" borderId="19" xfId="0" applyFont="1" applyFill="1" applyBorder="1" applyAlignment="1">
      <alignment horizontal="center" vertical="center" wrapText="1"/>
    </xf>
    <xf numFmtId="166" fontId="5" fillId="14" borderId="23" xfId="1" applyNumberFormat="1" applyFont="1" applyFill="1" applyBorder="1" applyAlignment="1">
      <alignment horizontal="center" wrapText="1"/>
    </xf>
    <xf numFmtId="166" fontId="5" fillId="14" borderId="29" xfId="1" applyNumberFormat="1" applyFont="1" applyFill="1" applyBorder="1" applyAlignment="1">
      <alignment horizontal="center" wrapText="1"/>
    </xf>
    <xf numFmtId="9" fontId="5" fillId="14" borderId="29" xfId="2" applyFont="1" applyFill="1" applyBorder="1" applyAlignment="1">
      <alignment horizontal="center" wrapText="1"/>
    </xf>
    <xf numFmtId="9" fontId="0" fillId="14" borderId="4" xfId="2" applyFont="1" applyFill="1" applyBorder="1" applyAlignment="1">
      <alignment horizontal="center" vertical="center" wrapText="1"/>
    </xf>
    <xf numFmtId="0" fontId="12" fillId="14" borderId="0" xfId="0" applyFont="1" applyFill="1" applyAlignment="1">
      <alignment horizontal="center" vertical="center"/>
    </xf>
    <xf numFmtId="0" fontId="12" fillId="14" borderId="0" xfId="0" applyFont="1" applyFill="1" applyAlignment="1">
      <alignment horizontal="center" vertical="center" wrapText="1"/>
    </xf>
    <xf numFmtId="0" fontId="30" fillId="14" borderId="0" xfId="0" applyFont="1" applyFill="1" applyAlignment="1">
      <alignment horizontal="center" vertical="center" wrapText="1"/>
    </xf>
    <xf numFmtId="165" fontId="30" fillId="14" borderId="8" xfId="1" applyNumberFormat="1" applyFont="1" applyFill="1" applyBorder="1" applyAlignment="1">
      <alignment horizontal="center" vertical="center"/>
    </xf>
    <xf numFmtId="49" fontId="30" fillId="14" borderId="8" xfId="0" applyNumberFormat="1" applyFont="1" applyFill="1" applyBorder="1" applyAlignment="1">
      <alignment horizontal="center" vertical="center"/>
    </xf>
    <xf numFmtId="0" fontId="30" fillId="14" borderId="3" xfId="0" applyFont="1" applyFill="1" applyBorder="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12" fillId="14" borderId="0" xfId="0" applyFont="1" applyFill="1" applyAlignment="1">
      <alignment vertical="center"/>
    </xf>
    <xf numFmtId="0" fontId="0" fillId="0" borderId="0" xfId="0" applyAlignment="1">
      <alignment horizontal="center" vertical="center"/>
    </xf>
    <xf numFmtId="0" fontId="27" fillId="0" borderId="0" xfId="0" applyFont="1" applyAlignment="1">
      <alignment horizontal="left" vertical="center" wrapText="1"/>
    </xf>
    <xf numFmtId="0" fontId="1" fillId="5" borderId="0" xfId="0" applyFont="1" applyFill="1" applyAlignment="1" applyProtection="1">
      <alignment horizontal="left" vertical="center"/>
      <protection locked="0"/>
    </xf>
    <xf numFmtId="0" fontId="7" fillId="5" borderId="0" xfId="0" applyFont="1" applyFill="1" applyAlignment="1" applyProtection="1">
      <alignment horizontal="left" vertical="center"/>
      <protection locked="0"/>
    </xf>
    <xf numFmtId="0" fontId="5" fillId="14" borderId="24" xfId="0" applyFont="1" applyFill="1" applyBorder="1" applyAlignment="1">
      <alignment horizontal="center" vertical="center" wrapText="1"/>
    </xf>
    <xf numFmtId="0" fontId="5" fillId="14" borderId="25" xfId="0" applyFont="1" applyFill="1" applyBorder="1" applyAlignment="1">
      <alignment horizontal="center" vertical="center" wrapText="1"/>
    </xf>
    <xf numFmtId="0" fontId="27" fillId="0" borderId="24" xfId="0" applyFont="1" applyBorder="1" applyAlignment="1">
      <alignment horizontal="center" vertical="center" wrapText="1"/>
    </xf>
    <xf numFmtId="0" fontId="27" fillId="0" borderId="25" xfId="0" applyFont="1" applyBorder="1" applyAlignment="1">
      <alignment horizontal="center" vertical="center" wrapText="1"/>
    </xf>
    <xf numFmtId="0" fontId="17" fillId="0" borderId="0" xfId="0" applyFont="1" applyAlignment="1">
      <alignment horizontal="center" vertical="center" wrapText="1"/>
    </xf>
    <xf numFmtId="0" fontId="5" fillId="14" borderId="24" xfId="0" applyFont="1" applyFill="1" applyBorder="1" applyAlignment="1">
      <alignment horizontal="left" vertical="center" wrapText="1"/>
    </xf>
    <xf numFmtId="0" fontId="5" fillId="14" borderId="25" xfId="0" applyFont="1" applyFill="1" applyBorder="1" applyAlignment="1">
      <alignment horizontal="left" vertical="center" wrapText="1"/>
    </xf>
    <xf numFmtId="0" fontId="16" fillId="0" borderId="0" xfId="0" applyFont="1" applyAlignment="1">
      <alignment horizontal="center"/>
    </xf>
    <xf numFmtId="0" fontId="18" fillId="5" borderId="21" xfId="0" applyFont="1" applyFill="1" applyBorder="1" applyAlignment="1" applyProtection="1">
      <alignment horizontal="center" vertical="center" wrapText="1"/>
      <protection locked="0"/>
    </xf>
    <xf numFmtId="0" fontId="18" fillId="5" borderId="28" xfId="0" applyFont="1" applyFill="1" applyBorder="1" applyAlignment="1" applyProtection="1">
      <alignment horizontal="center" vertical="center" wrapText="1"/>
      <protection locked="0"/>
    </xf>
    <xf numFmtId="0" fontId="18" fillId="5" borderId="22" xfId="0" applyFont="1" applyFill="1" applyBorder="1" applyAlignment="1" applyProtection="1">
      <alignment horizontal="center" vertical="center" wrapText="1"/>
      <protection locked="0"/>
    </xf>
    <xf numFmtId="164" fontId="28" fillId="0" borderId="0" xfId="0" applyNumberFormat="1" applyFont="1" applyAlignment="1">
      <alignment horizontal="left" vertical="center" wrapText="1"/>
    </xf>
    <xf numFmtId="9" fontId="1" fillId="0" borderId="4" xfId="2" applyFont="1" applyBorder="1" applyAlignment="1">
      <alignment horizontal="center" vertical="center" wrapText="1"/>
    </xf>
    <xf numFmtId="9" fontId="5" fillId="14" borderId="4" xfId="2" applyFont="1" applyFill="1" applyBorder="1" applyAlignment="1">
      <alignment horizontal="center" vertical="center" wrapText="1"/>
    </xf>
    <xf numFmtId="0" fontId="27" fillId="0" borderId="0" xfId="0" applyFont="1" applyAlignment="1">
      <alignment horizontal="center" vertical="center" wrapText="1"/>
    </xf>
    <xf numFmtId="9" fontId="29" fillId="0" borderId="0" xfId="2" applyFont="1" applyBorder="1" applyAlignment="1">
      <alignment horizontal="center" vertical="center" wrapText="1"/>
    </xf>
    <xf numFmtId="0" fontId="12" fillId="14" borderId="30" xfId="0" applyFont="1" applyFill="1" applyBorder="1" applyAlignment="1">
      <alignment horizontal="center" vertical="center"/>
    </xf>
    <xf numFmtId="0" fontId="12" fillId="14" borderId="31" xfId="0" applyFont="1" applyFill="1" applyBorder="1" applyAlignment="1">
      <alignment horizontal="center" vertical="center"/>
    </xf>
    <xf numFmtId="0" fontId="12" fillId="14" borderId="30" xfId="0" applyFont="1" applyFill="1" applyBorder="1" applyAlignment="1" applyProtection="1">
      <alignment horizontal="center" vertical="center"/>
      <protection locked="0"/>
    </xf>
    <xf numFmtId="0" fontId="12" fillId="14" borderId="31" xfId="0" applyFont="1" applyFill="1" applyBorder="1" applyAlignment="1" applyProtection="1">
      <alignment horizontal="center" vertical="center"/>
      <protection locked="0"/>
    </xf>
    <xf numFmtId="0" fontId="9" fillId="2" borderId="10" xfId="0" applyFont="1" applyFill="1" applyBorder="1" applyAlignment="1">
      <alignment horizontal="left" vertical="center"/>
    </xf>
    <xf numFmtId="0" fontId="9" fillId="2" borderId="12" xfId="0" applyFont="1" applyFill="1" applyBorder="1" applyAlignment="1">
      <alignment horizontal="left" vertical="center"/>
    </xf>
    <xf numFmtId="0" fontId="9" fillId="2" borderId="14" xfId="0" applyFont="1" applyFill="1" applyBorder="1" applyAlignment="1">
      <alignment horizontal="left" vertical="center"/>
    </xf>
    <xf numFmtId="17" fontId="12" fillId="14" borderId="43" xfId="0" applyNumberFormat="1" applyFont="1" applyFill="1" applyBorder="1" applyAlignment="1">
      <alignment horizontal="center"/>
    </xf>
    <xf numFmtId="0" fontId="12" fillId="14" borderId="44" xfId="0" applyFont="1" applyFill="1" applyBorder="1" applyAlignment="1">
      <alignment horizontal="center"/>
    </xf>
    <xf numFmtId="0" fontId="9" fillId="2" borderId="42" xfId="0" applyFont="1" applyFill="1" applyBorder="1" applyAlignment="1">
      <alignment horizontal="left" vertical="center"/>
    </xf>
    <xf numFmtId="0" fontId="24" fillId="2" borderId="10" xfId="0" applyFont="1" applyFill="1" applyBorder="1" applyAlignment="1">
      <alignment horizontal="left"/>
    </xf>
    <xf numFmtId="0" fontId="24" fillId="2" borderId="12" xfId="0" applyFont="1" applyFill="1" applyBorder="1" applyAlignment="1">
      <alignment horizontal="left"/>
    </xf>
    <xf numFmtId="0" fontId="24" fillId="2" borderId="14" xfId="0" applyFont="1" applyFill="1" applyBorder="1" applyAlignment="1">
      <alignment horizontal="left"/>
    </xf>
    <xf numFmtId="0" fontId="9" fillId="2" borderId="45" xfId="0" applyFont="1" applyFill="1" applyBorder="1" applyAlignment="1">
      <alignment horizontal="left" vertical="center"/>
    </xf>
    <xf numFmtId="0" fontId="9" fillId="2" borderId="49" xfId="0" applyFont="1" applyFill="1" applyBorder="1" applyAlignment="1">
      <alignment horizontal="left" vertical="center"/>
    </xf>
    <xf numFmtId="0" fontId="30" fillId="14" borderId="43" xfId="0" applyFont="1" applyFill="1" applyBorder="1" applyAlignment="1">
      <alignment horizontal="center"/>
    </xf>
    <xf numFmtId="0" fontId="30" fillId="14" borderId="32" xfId="0" applyFont="1" applyFill="1" applyBorder="1" applyAlignment="1">
      <alignment horizontal="center"/>
    </xf>
    <xf numFmtId="0" fontId="0" fillId="0" borderId="46" xfId="0" applyBorder="1" applyAlignment="1">
      <alignment horizontal="center" textRotation="90"/>
    </xf>
    <xf numFmtId="0" fontId="0" fillId="0" borderId="9" xfId="0" applyBorder="1" applyAlignment="1">
      <alignment horizontal="center" vertical="center" textRotation="90"/>
    </xf>
    <xf numFmtId="0" fontId="0" fillId="0" borderId="46" xfId="0" applyBorder="1" applyAlignment="1">
      <alignment horizontal="center" vertical="center" textRotation="90"/>
    </xf>
    <xf numFmtId="0" fontId="1" fillId="6" borderId="0" xfId="0" applyFont="1" applyFill="1" applyAlignment="1">
      <alignment horizontal="left" vertical="center"/>
    </xf>
    <xf numFmtId="0" fontId="4" fillId="12" borderId="0" xfId="0" applyFont="1" applyFill="1" applyAlignment="1">
      <alignment horizontal="center" vertical="center"/>
    </xf>
    <xf numFmtId="0" fontId="4" fillId="3" borderId="0" xfId="0" applyFont="1" applyFill="1" applyAlignment="1">
      <alignment horizontal="center"/>
    </xf>
    <xf numFmtId="0" fontId="1" fillId="0" borderId="0" xfId="0" applyFont="1" applyAlignment="1">
      <alignment horizontal="center" vertical="center"/>
    </xf>
    <xf numFmtId="0" fontId="4" fillId="7" borderId="0" xfId="0" applyFont="1" applyFill="1" applyAlignment="1">
      <alignment horizontal="center"/>
    </xf>
    <xf numFmtId="0" fontId="27" fillId="0" borderId="59" xfId="0" applyFont="1" applyBorder="1" applyAlignment="1">
      <alignment horizontal="left" vertical="center"/>
    </xf>
    <xf numFmtId="0" fontId="12" fillId="14" borderId="8" xfId="0" applyFont="1" applyFill="1" applyBorder="1" applyAlignment="1">
      <alignment horizontal="center" vertical="center" wrapText="1"/>
    </xf>
    <xf numFmtId="0" fontId="16" fillId="0" borderId="0" xfId="0" applyFont="1" applyBorder="1" applyAlignment="1">
      <alignment horizontal="center" vertical="center" wrapText="1"/>
    </xf>
  </cellXfs>
  <cellStyles count="4">
    <cellStyle name="Komma" xfId="1" builtinId="3"/>
    <cellStyle name="Prozent" xfId="2" builtinId="5"/>
    <cellStyle name="Standard" xfId="0" builtinId="0"/>
    <cellStyle name="Standard 2" xfId="3" xr:uid="{995B7E93-7839-4275-A16B-5284E62C6678}"/>
  </cellStyles>
  <dxfs count="21">
    <dxf>
      <fill>
        <patternFill>
          <bgColor rgb="FF92D050"/>
        </patternFill>
      </fill>
    </dxf>
    <dxf>
      <font>
        <strike val="0"/>
        <outline val="0"/>
        <shadow val="0"/>
        <u val="none"/>
        <vertAlign val="baseline"/>
        <name val="Arial"/>
        <family val="2"/>
        <scheme val="none"/>
      </font>
      <numFmt numFmtId="13" formatCode="0%"/>
      <alignment horizontal="center" vertical="center" textRotation="0" indent="0" justifyLastLine="0" shrinkToFit="0" readingOrder="0"/>
    </dxf>
    <dxf>
      <font>
        <strike val="0"/>
        <outline val="0"/>
        <shadow val="0"/>
        <u val="none"/>
        <vertAlign val="baseline"/>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0070C0"/>
        </left>
        <right style="medium">
          <color indexed="64"/>
        </right>
        <top style="thin">
          <color rgb="FF0070C0"/>
        </top>
        <bottom style="thin">
          <color rgb="FF0070C0"/>
        </bottom>
      </border>
      <protection locked="1" hidden="0"/>
    </dxf>
    <dxf>
      <font>
        <b val="0"/>
        <i val="0"/>
        <strike val="0"/>
        <condense val="0"/>
        <extend val="0"/>
        <outline val="0"/>
        <shadow val="0"/>
        <u val="none"/>
        <vertAlign val="baseline"/>
        <sz val="11"/>
        <color theme="1"/>
        <name val="Arial"/>
        <family val="2"/>
        <scheme val="none"/>
      </font>
      <numFmt numFmtId="165" formatCode="_-* #,##0_-;\-* #,##0_-;_-* &quot;-&quot;??_-;_-@_-"/>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rgb="FF0070C0"/>
        </left>
        <right style="thin">
          <color rgb="FF0070C0"/>
        </right>
        <top style="thin">
          <color rgb="FF0070C0"/>
        </top>
        <bottom style="thin">
          <color rgb="FF0070C0"/>
        </bottom>
      </border>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0070C0"/>
        </left>
        <right/>
        <top style="thin">
          <color rgb="FF0070C0"/>
        </top>
        <bottom style="thin">
          <color rgb="FF0070C0"/>
        </bottom>
      </border>
      <protection locked="1" hidden="0"/>
    </dxf>
    <dxf>
      <font>
        <strike val="0"/>
        <outline val="0"/>
        <shadow val="0"/>
        <u val="none"/>
        <vertAlign val="baseline"/>
        <name val="Arial"/>
        <family val="2"/>
        <scheme val="none"/>
      </font>
      <alignment horizontal="center" vertical="center" textRotation="0" indent="0" justifyLastLine="0" shrinkToFit="0" readingOrder="0"/>
    </dxf>
    <dxf>
      <font>
        <strike val="0"/>
        <outline val="0"/>
        <shadow val="0"/>
        <u val="none"/>
        <vertAlign val="baseline"/>
        <name val="Arial"/>
        <family val="2"/>
        <scheme val="none"/>
      </font>
      <alignment horizontal="center" vertical="center" textRotation="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style="thin">
          <color rgb="FF0070C0"/>
        </top>
        <bottom style="thin">
          <color rgb="FF0070C0"/>
        </bottom>
      </border>
      <protection locked="1" hidden="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style="thin">
          <color rgb="FF0070C0"/>
        </top>
        <bottom style="thin">
          <color rgb="FF0070C0"/>
        </bottom>
      </border>
      <protection locked="1" hidden="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style="thin">
          <color rgb="FF0070C0"/>
        </top>
        <bottom style="thin">
          <color rgb="FF0070C0"/>
        </bottom>
      </border>
      <protection locked="1" hidden="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style="thin">
          <color rgb="FF0070C0"/>
        </top>
        <bottom style="thin">
          <color rgb="FF0070C0"/>
        </bottom>
      </border>
      <protection locked="1" hidden="0"/>
    </dxf>
    <dxf>
      <font>
        <strike val="0"/>
        <outline val="0"/>
        <shadow val="0"/>
        <u val="none"/>
        <vertAlign val="baseline"/>
        <name val="Arial"/>
        <family val="2"/>
        <scheme val="none"/>
      </font>
      <alignment horizontal="center" vertical="center" textRotation="0" indent="0" justifyLastLine="0" shrinkToFit="0" readingOrder="0"/>
    </dxf>
    <dxf>
      <font>
        <b val="0"/>
        <i val="0"/>
        <strike val="0"/>
        <condense val="0"/>
        <extend val="0"/>
        <outline val="0"/>
        <shadow val="0"/>
        <u val="none"/>
        <vertAlign val="baseline"/>
        <sz val="11"/>
        <color theme="1"/>
        <name val="Arial"/>
        <family val="2"/>
        <scheme val="none"/>
      </font>
      <numFmt numFmtId="165" formatCode="_-* #,##0_-;\-* #,##0_-;_-* &quot;-&quot;??_-;_-@_-"/>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rgb="FF0070C0"/>
        </left>
        <right style="thin">
          <color rgb="FF0070C0"/>
        </right>
        <top style="thin">
          <color rgb="FF0070C0"/>
        </top>
        <bottom style="thin">
          <color rgb="FF0070C0"/>
        </bottom>
      </border>
      <protection locked="0" hidden="0"/>
    </dxf>
    <dxf>
      <font>
        <strike val="0"/>
        <outline val="0"/>
        <shadow val="0"/>
        <u val="none"/>
        <vertAlign val="baseline"/>
        <name val="Arial"/>
        <family val="2"/>
        <scheme val="none"/>
      </font>
      <numFmt numFmtId="165" formatCode="_-* #,##0_-;\-* #,##0_-;_-* &quot;-&quot;??_-;_-@_-"/>
      <alignment horizontal="center" vertical="center" textRotation="0" wrapText="0" indent="0" justifyLastLine="0" shrinkToFit="0" readingOrder="0"/>
    </dxf>
    <dxf>
      <font>
        <strike val="0"/>
        <outline val="0"/>
        <shadow val="0"/>
        <u val="none"/>
        <vertAlign val="baseline"/>
        <name val="Arial"/>
        <family val="2"/>
        <scheme val="none"/>
      </font>
      <alignment textRotation="0" wrapText="1" indent="0" justifyLastLine="0" shrinkToFit="0" readingOrder="0"/>
    </dxf>
    <dxf>
      <font>
        <b/>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dxf>
    <dxf>
      <font>
        <b/>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dxf>
    <dxf>
      <font>
        <b/>
        <strike val="0"/>
        <outline val="0"/>
        <shadow val="0"/>
        <u val="none"/>
        <vertAlign val="baseline"/>
        <name val="Arial"/>
        <family val="2"/>
        <scheme val="none"/>
      </font>
      <alignment horizontal="left" vertical="center" textRotation="0" wrapText="0" indent="2"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dxf>
    <dxf>
      <font>
        <strike val="0"/>
        <outline val="0"/>
        <shadow val="0"/>
        <u val="none"/>
        <vertAlign val="baseline"/>
        <sz val="12"/>
        <color theme="0"/>
        <name val="Arial"/>
        <family val="2"/>
        <scheme val="none"/>
      </font>
      <fill>
        <patternFill patternType="solid">
          <fgColor indexed="64"/>
          <bgColor theme="0" tint="-0.499984740745262"/>
        </patternFill>
      </fill>
      <alignment horizontal="center" vertical="center" textRotation="0" indent="0" justifyLastLine="0" shrinkToFit="0" readingOrder="0"/>
    </dxf>
  </dxfs>
  <tableStyles count="0" defaultTableStyle="TableStyleMedium2" defaultPivotStyle="PivotStyleLight16"/>
  <colors>
    <mruColors>
      <color rgb="FF4472C4"/>
      <color rgb="FFFFFF00"/>
      <color rgb="FFFFFF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de-DE" b="1"/>
              <a:t>Analyse IST (Kurzfristig)  </a:t>
            </a:r>
          </a:p>
        </c:rich>
      </c:tx>
      <c:layout>
        <c:manualLayout>
          <c:xMode val="edge"/>
          <c:yMode val="edge"/>
          <c:x val="0.73022668153102932"/>
          <c:y val="2.4496167054008117E-2"/>
        </c:manualLayout>
      </c:layout>
      <c:overlay val="0"/>
      <c:spPr>
        <a:noFill/>
        <a:ln>
          <a:noFill/>
        </a:ln>
        <a:effectLst/>
      </c:spPr>
      <c:txPr>
        <a:bodyPr rot="0" spcFirstLastPara="1" vertOverflow="ellipsis" vert="horz" wrap="square" anchor="ctr" anchorCtr="1"/>
        <a:lstStyle/>
        <a:p>
          <a:pPr>
            <a:defRPr sz="132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radarChart>
        <c:radarStyle val="marker"/>
        <c:varyColors val="0"/>
        <c:ser>
          <c:idx val="0"/>
          <c:order val="0"/>
          <c:tx>
            <c:strRef>
              <c:f>Datentabelle!$C$2</c:f>
              <c:strCache>
                <c:ptCount val="1"/>
                <c:pt idx="0">
                  <c:v>Muster</c:v>
                </c:pt>
              </c:strCache>
            </c:strRef>
          </c:tx>
          <c:spPr>
            <a:ln w="28575" cap="rnd">
              <a:solidFill>
                <a:schemeClr val="accent1"/>
              </a:solidFill>
              <a:prstDash val="dash"/>
              <a:round/>
            </a:ln>
            <a:effectLst/>
          </c:spPr>
          <c:marker>
            <c:symbol val="none"/>
          </c:marker>
          <c:cat>
            <c:strRef>
              <c:f>Datentabelle!$B$4:$B$44</c:f>
              <c:strCache>
                <c:ptCount val="41"/>
                <c:pt idx="0">
                  <c:v>Vorhand-Grundschlag</c:v>
                </c:pt>
                <c:pt idx="1">
                  <c:v>Vorhand-Angriffsball</c:v>
                </c:pt>
                <c:pt idx="2">
                  <c:v>Vorhand-Slice </c:v>
                </c:pt>
                <c:pt idx="3">
                  <c:v>Vorhand-Passierball</c:v>
                </c:pt>
                <c:pt idx="4">
                  <c:v>Vorhand-Stop</c:v>
                </c:pt>
                <c:pt idx="5">
                  <c:v>Vorhand-Lob</c:v>
                </c:pt>
                <c:pt idx="6">
                  <c:v>-Rückhand </c:v>
                </c:pt>
                <c:pt idx="7">
                  <c:v>Rückhand -Grundschlag</c:v>
                </c:pt>
                <c:pt idx="8">
                  <c:v>Rückhand -Angriffsball</c:v>
                </c:pt>
                <c:pt idx="9">
                  <c:v>Rückhand -Slice </c:v>
                </c:pt>
                <c:pt idx="10">
                  <c:v>Rückhand -Passierball</c:v>
                </c:pt>
                <c:pt idx="11">
                  <c:v>Rückhand -Stop</c:v>
                </c:pt>
                <c:pt idx="12">
                  <c:v>Rückhand -Lob</c:v>
                </c:pt>
                <c:pt idx="13">
                  <c:v>-Volley</c:v>
                </c:pt>
                <c:pt idx="14">
                  <c:v>Volley-Vorhand </c:v>
                </c:pt>
                <c:pt idx="15">
                  <c:v>Volley-Rückhand </c:v>
                </c:pt>
                <c:pt idx="16">
                  <c:v>-Schmetterball</c:v>
                </c:pt>
                <c:pt idx="17">
                  <c:v>Schmetterball-Kurz hinter dem Netz </c:v>
                </c:pt>
                <c:pt idx="18">
                  <c:v>Schmetterball-Hinter T-Feld </c:v>
                </c:pt>
                <c:pt idx="19">
                  <c:v>-Return </c:v>
                </c:pt>
                <c:pt idx="20">
                  <c:v>Return-Vorhand cross</c:v>
                </c:pt>
                <c:pt idx="21">
                  <c:v>Return-Vorhand longline</c:v>
                </c:pt>
                <c:pt idx="22">
                  <c:v>Return-Rückhand cross</c:v>
                </c:pt>
                <c:pt idx="23">
                  <c:v>Return-Rückhand Longline </c:v>
                </c:pt>
                <c:pt idx="24">
                  <c:v>-Aufschlag </c:v>
                </c:pt>
                <c:pt idx="25">
                  <c:v>Aufschlag-Erster </c:v>
                </c:pt>
                <c:pt idx="26">
                  <c:v>Aufschlag-Zweiter </c:v>
                </c:pt>
                <c:pt idx="27">
                  <c:v>-Erster Ball nach dem Aufschlag </c:v>
                </c:pt>
                <c:pt idx="28">
                  <c:v>Mental-Mental </c:v>
                </c:pt>
                <c:pt idx="29">
                  <c:v>Mental-Motivation </c:v>
                </c:pt>
                <c:pt idx="30">
                  <c:v>Mental-Frustgrenze</c:v>
                </c:pt>
                <c:pt idx="31">
                  <c:v>Mental-Kampfgeist</c:v>
                </c:pt>
                <c:pt idx="32">
                  <c:v>Mental-Kritische Situationen </c:v>
                </c:pt>
                <c:pt idx="33">
                  <c:v>-Fitness</c:v>
                </c:pt>
                <c:pt idx="34">
                  <c:v>Fittness-Ausdauer </c:v>
                </c:pt>
                <c:pt idx="35">
                  <c:v>Fittness-Schnelligkeit </c:v>
                </c:pt>
                <c:pt idx="36">
                  <c:v>Fittness-Reaktionsgeschwindigkeit  / Ball erkennen </c:v>
                </c:pt>
                <c:pt idx="37">
                  <c:v>-Taktik </c:v>
                </c:pt>
                <c:pt idx="38">
                  <c:v>Taktik-Vorbereitung </c:v>
                </c:pt>
                <c:pt idx="39">
                  <c:v>Taktik-Während des Matches </c:v>
                </c:pt>
                <c:pt idx="40">
                  <c:v>Taktik-Nachbereitung </c:v>
                </c:pt>
              </c:strCache>
            </c:strRef>
          </c:cat>
          <c:val>
            <c:numRef>
              <c:f>Datentabelle!$C$3:$C$44</c:f>
              <c:numCache>
                <c:formatCode>0</c:formatCode>
                <c:ptCount val="42"/>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0-AA82-481F-8FEA-7BF8273431F9}"/>
            </c:ext>
          </c:extLst>
        </c:ser>
        <c:ser>
          <c:idx val="1"/>
          <c:order val="1"/>
          <c:tx>
            <c:strRef>
              <c:f>Datentabelle!$D$2</c:f>
              <c:strCache>
                <c:ptCount val="1"/>
                <c:pt idx="0">
                  <c:v>Eltern </c:v>
                </c:pt>
              </c:strCache>
            </c:strRef>
          </c:tx>
          <c:spPr>
            <a:ln w="28575" cap="rnd">
              <a:solidFill>
                <a:schemeClr val="accent2"/>
              </a:solidFill>
              <a:round/>
            </a:ln>
            <a:effectLst/>
          </c:spPr>
          <c:marker>
            <c:symbol val="none"/>
          </c:marker>
          <c:cat>
            <c:strRef>
              <c:f>Datentabelle!$B$4:$B$44</c:f>
              <c:strCache>
                <c:ptCount val="41"/>
                <c:pt idx="0">
                  <c:v>Vorhand-Grundschlag</c:v>
                </c:pt>
                <c:pt idx="1">
                  <c:v>Vorhand-Angriffsball</c:v>
                </c:pt>
                <c:pt idx="2">
                  <c:v>Vorhand-Slice </c:v>
                </c:pt>
                <c:pt idx="3">
                  <c:v>Vorhand-Passierball</c:v>
                </c:pt>
                <c:pt idx="4">
                  <c:v>Vorhand-Stop</c:v>
                </c:pt>
                <c:pt idx="5">
                  <c:v>Vorhand-Lob</c:v>
                </c:pt>
                <c:pt idx="6">
                  <c:v>-Rückhand </c:v>
                </c:pt>
                <c:pt idx="7">
                  <c:v>Rückhand -Grundschlag</c:v>
                </c:pt>
                <c:pt idx="8">
                  <c:v>Rückhand -Angriffsball</c:v>
                </c:pt>
                <c:pt idx="9">
                  <c:v>Rückhand -Slice </c:v>
                </c:pt>
                <c:pt idx="10">
                  <c:v>Rückhand -Passierball</c:v>
                </c:pt>
                <c:pt idx="11">
                  <c:v>Rückhand -Stop</c:v>
                </c:pt>
                <c:pt idx="12">
                  <c:v>Rückhand -Lob</c:v>
                </c:pt>
                <c:pt idx="13">
                  <c:v>-Volley</c:v>
                </c:pt>
                <c:pt idx="14">
                  <c:v>Volley-Vorhand </c:v>
                </c:pt>
                <c:pt idx="15">
                  <c:v>Volley-Rückhand </c:v>
                </c:pt>
                <c:pt idx="16">
                  <c:v>-Schmetterball</c:v>
                </c:pt>
                <c:pt idx="17">
                  <c:v>Schmetterball-Kurz hinter dem Netz </c:v>
                </c:pt>
                <c:pt idx="18">
                  <c:v>Schmetterball-Hinter T-Feld </c:v>
                </c:pt>
                <c:pt idx="19">
                  <c:v>-Return </c:v>
                </c:pt>
                <c:pt idx="20">
                  <c:v>Return-Vorhand cross</c:v>
                </c:pt>
                <c:pt idx="21">
                  <c:v>Return-Vorhand longline</c:v>
                </c:pt>
                <c:pt idx="22">
                  <c:v>Return-Rückhand cross</c:v>
                </c:pt>
                <c:pt idx="23">
                  <c:v>Return-Rückhand Longline </c:v>
                </c:pt>
                <c:pt idx="24">
                  <c:v>-Aufschlag </c:v>
                </c:pt>
                <c:pt idx="25">
                  <c:v>Aufschlag-Erster </c:v>
                </c:pt>
                <c:pt idx="26">
                  <c:v>Aufschlag-Zweiter </c:v>
                </c:pt>
                <c:pt idx="27">
                  <c:v>-Erster Ball nach dem Aufschlag </c:v>
                </c:pt>
                <c:pt idx="28">
                  <c:v>Mental-Mental </c:v>
                </c:pt>
                <c:pt idx="29">
                  <c:v>Mental-Motivation </c:v>
                </c:pt>
                <c:pt idx="30">
                  <c:v>Mental-Frustgrenze</c:v>
                </c:pt>
                <c:pt idx="31">
                  <c:v>Mental-Kampfgeist</c:v>
                </c:pt>
                <c:pt idx="32">
                  <c:v>Mental-Kritische Situationen </c:v>
                </c:pt>
                <c:pt idx="33">
                  <c:v>-Fitness</c:v>
                </c:pt>
                <c:pt idx="34">
                  <c:v>Fittness-Ausdauer </c:v>
                </c:pt>
                <c:pt idx="35">
                  <c:v>Fittness-Schnelligkeit </c:v>
                </c:pt>
                <c:pt idx="36">
                  <c:v>Fittness-Reaktionsgeschwindigkeit  / Ball erkennen </c:v>
                </c:pt>
                <c:pt idx="37">
                  <c:v>-Taktik </c:v>
                </c:pt>
                <c:pt idx="38">
                  <c:v>Taktik-Vorbereitung </c:v>
                </c:pt>
                <c:pt idx="39">
                  <c:v>Taktik-Während des Matches </c:v>
                </c:pt>
                <c:pt idx="40">
                  <c:v>Taktik-Nachbereitung </c:v>
                </c:pt>
              </c:strCache>
            </c:strRef>
          </c:cat>
          <c:val>
            <c:numRef>
              <c:f>Datentabelle!$D$3:$D$44</c:f>
              <c:numCache>
                <c:formatCode>0</c:formatCode>
                <c:ptCount val="42"/>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1-AA82-481F-8FEA-7BF8273431F9}"/>
            </c:ext>
          </c:extLst>
        </c:ser>
        <c:ser>
          <c:idx val="2"/>
          <c:order val="2"/>
          <c:tx>
            <c:strRef>
              <c:f>Datentabelle!$E$2</c:f>
              <c:strCache>
                <c:ptCount val="1"/>
                <c:pt idx="0">
                  <c:v>Trainer 1</c:v>
                </c:pt>
              </c:strCache>
            </c:strRef>
          </c:tx>
          <c:spPr>
            <a:ln w="28575" cap="rnd">
              <a:solidFill>
                <a:schemeClr val="accent3"/>
              </a:solidFill>
              <a:round/>
            </a:ln>
            <a:effectLst/>
          </c:spPr>
          <c:marker>
            <c:symbol val="none"/>
          </c:marker>
          <c:cat>
            <c:strRef>
              <c:f>Datentabelle!$B$4:$B$44</c:f>
              <c:strCache>
                <c:ptCount val="41"/>
                <c:pt idx="0">
                  <c:v>Vorhand-Grundschlag</c:v>
                </c:pt>
                <c:pt idx="1">
                  <c:v>Vorhand-Angriffsball</c:v>
                </c:pt>
                <c:pt idx="2">
                  <c:v>Vorhand-Slice </c:v>
                </c:pt>
                <c:pt idx="3">
                  <c:v>Vorhand-Passierball</c:v>
                </c:pt>
                <c:pt idx="4">
                  <c:v>Vorhand-Stop</c:v>
                </c:pt>
                <c:pt idx="5">
                  <c:v>Vorhand-Lob</c:v>
                </c:pt>
                <c:pt idx="6">
                  <c:v>-Rückhand </c:v>
                </c:pt>
                <c:pt idx="7">
                  <c:v>Rückhand -Grundschlag</c:v>
                </c:pt>
                <c:pt idx="8">
                  <c:v>Rückhand -Angriffsball</c:v>
                </c:pt>
                <c:pt idx="9">
                  <c:v>Rückhand -Slice </c:v>
                </c:pt>
                <c:pt idx="10">
                  <c:v>Rückhand -Passierball</c:v>
                </c:pt>
                <c:pt idx="11">
                  <c:v>Rückhand -Stop</c:v>
                </c:pt>
                <c:pt idx="12">
                  <c:v>Rückhand -Lob</c:v>
                </c:pt>
                <c:pt idx="13">
                  <c:v>-Volley</c:v>
                </c:pt>
                <c:pt idx="14">
                  <c:v>Volley-Vorhand </c:v>
                </c:pt>
                <c:pt idx="15">
                  <c:v>Volley-Rückhand </c:v>
                </c:pt>
                <c:pt idx="16">
                  <c:v>-Schmetterball</c:v>
                </c:pt>
                <c:pt idx="17">
                  <c:v>Schmetterball-Kurz hinter dem Netz </c:v>
                </c:pt>
                <c:pt idx="18">
                  <c:v>Schmetterball-Hinter T-Feld </c:v>
                </c:pt>
                <c:pt idx="19">
                  <c:v>-Return </c:v>
                </c:pt>
                <c:pt idx="20">
                  <c:v>Return-Vorhand cross</c:v>
                </c:pt>
                <c:pt idx="21">
                  <c:v>Return-Vorhand longline</c:v>
                </c:pt>
                <c:pt idx="22">
                  <c:v>Return-Rückhand cross</c:v>
                </c:pt>
                <c:pt idx="23">
                  <c:v>Return-Rückhand Longline </c:v>
                </c:pt>
                <c:pt idx="24">
                  <c:v>-Aufschlag </c:v>
                </c:pt>
                <c:pt idx="25">
                  <c:v>Aufschlag-Erster </c:v>
                </c:pt>
                <c:pt idx="26">
                  <c:v>Aufschlag-Zweiter </c:v>
                </c:pt>
                <c:pt idx="27">
                  <c:v>-Erster Ball nach dem Aufschlag </c:v>
                </c:pt>
                <c:pt idx="28">
                  <c:v>Mental-Mental </c:v>
                </c:pt>
                <c:pt idx="29">
                  <c:v>Mental-Motivation </c:v>
                </c:pt>
                <c:pt idx="30">
                  <c:v>Mental-Frustgrenze</c:v>
                </c:pt>
                <c:pt idx="31">
                  <c:v>Mental-Kampfgeist</c:v>
                </c:pt>
                <c:pt idx="32">
                  <c:v>Mental-Kritische Situationen </c:v>
                </c:pt>
                <c:pt idx="33">
                  <c:v>-Fitness</c:v>
                </c:pt>
                <c:pt idx="34">
                  <c:v>Fittness-Ausdauer </c:v>
                </c:pt>
                <c:pt idx="35">
                  <c:v>Fittness-Schnelligkeit </c:v>
                </c:pt>
                <c:pt idx="36">
                  <c:v>Fittness-Reaktionsgeschwindigkeit  / Ball erkennen </c:v>
                </c:pt>
                <c:pt idx="37">
                  <c:v>-Taktik </c:v>
                </c:pt>
                <c:pt idx="38">
                  <c:v>Taktik-Vorbereitung </c:v>
                </c:pt>
                <c:pt idx="39">
                  <c:v>Taktik-Während des Matches </c:v>
                </c:pt>
                <c:pt idx="40">
                  <c:v>Taktik-Nachbereitung </c:v>
                </c:pt>
              </c:strCache>
            </c:strRef>
          </c:cat>
          <c:val>
            <c:numRef>
              <c:f>Datentabelle!$E$3:$E$44</c:f>
              <c:numCache>
                <c:formatCode>0</c:formatCode>
                <c:ptCount val="42"/>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2-AA82-481F-8FEA-7BF8273431F9}"/>
            </c:ext>
          </c:extLst>
        </c:ser>
        <c:ser>
          <c:idx val="3"/>
          <c:order val="3"/>
          <c:tx>
            <c:strRef>
              <c:f>Datentabelle!$F$2</c:f>
              <c:strCache>
                <c:ptCount val="1"/>
                <c:pt idx="0">
                  <c:v>Trainer 2</c:v>
                </c:pt>
              </c:strCache>
            </c:strRef>
          </c:tx>
          <c:spPr>
            <a:ln w="28575" cap="rnd">
              <a:solidFill>
                <a:schemeClr val="accent4"/>
              </a:solidFill>
              <a:round/>
            </a:ln>
            <a:effectLst/>
          </c:spPr>
          <c:marker>
            <c:symbol val="none"/>
          </c:marker>
          <c:cat>
            <c:strRef>
              <c:f>Datentabelle!$B$4:$B$44</c:f>
              <c:strCache>
                <c:ptCount val="41"/>
                <c:pt idx="0">
                  <c:v>Vorhand-Grundschlag</c:v>
                </c:pt>
                <c:pt idx="1">
                  <c:v>Vorhand-Angriffsball</c:v>
                </c:pt>
                <c:pt idx="2">
                  <c:v>Vorhand-Slice </c:v>
                </c:pt>
                <c:pt idx="3">
                  <c:v>Vorhand-Passierball</c:v>
                </c:pt>
                <c:pt idx="4">
                  <c:v>Vorhand-Stop</c:v>
                </c:pt>
                <c:pt idx="5">
                  <c:v>Vorhand-Lob</c:v>
                </c:pt>
                <c:pt idx="6">
                  <c:v>-Rückhand </c:v>
                </c:pt>
                <c:pt idx="7">
                  <c:v>Rückhand -Grundschlag</c:v>
                </c:pt>
                <c:pt idx="8">
                  <c:v>Rückhand -Angriffsball</c:v>
                </c:pt>
                <c:pt idx="9">
                  <c:v>Rückhand -Slice </c:v>
                </c:pt>
                <c:pt idx="10">
                  <c:v>Rückhand -Passierball</c:v>
                </c:pt>
                <c:pt idx="11">
                  <c:v>Rückhand -Stop</c:v>
                </c:pt>
                <c:pt idx="12">
                  <c:v>Rückhand -Lob</c:v>
                </c:pt>
                <c:pt idx="13">
                  <c:v>-Volley</c:v>
                </c:pt>
                <c:pt idx="14">
                  <c:v>Volley-Vorhand </c:v>
                </c:pt>
                <c:pt idx="15">
                  <c:v>Volley-Rückhand </c:v>
                </c:pt>
                <c:pt idx="16">
                  <c:v>-Schmetterball</c:v>
                </c:pt>
                <c:pt idx="17">
                  <c:v>Schmetterball-Kurz hinter dem Netz </c:v>
                </c:pt>
                <c:pt idx="18">
                  <c:v>Schmetterball-Hinter T-Feld </c:v>
                </c:pt>
                <c:pt idx="19">
                  <c:v>-Return </c:v>
                </c:pt>
                <c:pt idx="20">
                  <c:v>Return-Vorhand cross</c:v>
                </c:pt>
                <c:pt idx="21">
                  <c:v>Return-Vorhand longline</c:v>
                </c:pt>
                <c:pt idx="22">
                  <c:v>Return-Rückhand cross</c:v>
                </c:pt>
                <c:pt idx="23">
                  <c:v>Return-Rückhand Longline </c:v>
                </c:pt>
                <c:pt idx="24">
                  <c:v>-Aufschlag </c:v>
                </c:pt>
                <c:pt idx="25">
                  <c:v>Aufschlag-Erster </c:v>
                </c:pt>
                <c:pt idx="26">
                  <c:v>Aufschlag-Zweiter </c:v>
                </c:pt>
                <c:pt idx="27">
                  <c:v>-Erster Ball nach dem Aufschlag </c:v>
                </c:pt>
                <c:pt idx="28">
                  <c:v>Mental-Mental </c:v>
                </c:pt>
                <c:pt idx="29">
                  <c:v>Mental-Motivation </c:v>
                </c:pt>
                <c:pt idx="30">
                  <c:v>Mental-Frustgrenze</c:v>
                </c:pt>
                <c:pt idx="31">
                  <c:v>Mental-Kampfgeist</c:v>
                </c:pt>
                <c:pt idx="32">
                  <c:v>Mental-Kritische Situationen </c:v>
                </c:pt>
                <c:pt idx="33">
                  <c:v>-Fitness</c:v>
                </c:pt>
                <c:pt idx="34">
                  <c:v>Fittness-Ausdauer </c:v>
                </c:pt>
                <c:pt idx="35">
                  <c:v>Fittness-Schnelligkeit </c:v>
                </c:pt>
                <c:pt idx="36">
                  <c:v>Fittness-Reaktionsgeschwindigkeit  / Ball erkennen </c:v>
                </c:pt>
                <c:pt idx="37">
                  <c:v>-Taktik </c:v>
                </c:pt>
                <c:pt idx="38">
                  <c:v>Taktik-Vorbereitung </c:v>
                </c:pt>
                <c:pt idx="39">
                  <c:v>Taktik-Während des Matches </c:v>
                </c:pt>
                <c:pt idx="40">
                  <c:v>Taktik-Nachbereitung </c:v>
                </c:pt>
              </c:strCache>
            </c:strRef>
          </c:cat>
          <c:val>
            <c:numRef>
              <c:f>Datentabelle!$F$3:$F$44</c:f>
              <c:numCache>
                <c:formatCode>0</c:formatCode>
                <c:ptCount val="42"/>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3-AA82-481F-8FEA-7BF8273431F9}"/>
            </c:ext>
          </c:extLst>
        </c:ser>
        <c:ser>
          <c:idx val="4"/>
          <c:order val="4"/>
          <c:tx>
            <c:strRef>
              <c:f>Datentabelle!$G$2</c:f>
              <c:strCache>
                <c:ptCount val="1"/>
                <c:pt idx="0">
                  <c:v>Zielwert</c:v>
                </c:pt>
              </c:strCache>
            </c:strRef>
          </c:tx>
          <c:spPr>
            <a:ln w="28575" cap="rnd">
              <a:solidFill>
                <a:schemeClr val="accent5"/>
              </a:solidFill>
              <a:round/>
            </a:ln>
            <a:effectLst/>
          </c:spPr>
          <c:marker>
            <c:symbol val="none"/>
          </c:marker>
          <c:cat>
            <c:strRef>
              <c:f>Datentabelle!$B$4:$B$44</c:f>
              <c:strCache>
                <c:ptCount val="41"/>
                <c:pt idx="0">
                  <c:v>Vorhand-Grundschlag</c:v>
                </c:pt>
                <c:pt idx="1">
                  <c:v>Vorhand-Angriffsball</c:v>
                </c:pt>
                <c:pt idx="2">
                  <c:v>Vorhand-Slice </c:v>
                </c:pt>
                <c:pt idx="3">
                  <c:v>Vorhand-Passierball</c:v>
                </c:pt>
                <c:pt idx="4">
                  <c:v>Vorhand-Stop</c:v>
                </c:pt>
                <c:pt idx="5">
                  <c:v>Vorhand-Lob</c:v>
                </c:pt>
                <c:pt idx="6">
                  <c:v>-Rückhand </c:v>
                </c:pt>
                <c:pt idx="7">
                  <c:v>Rückhand -Grundschlag</c:v>
                </c:pt>
                <c:pt idx="8">
                  <c:v>Rückhand -Angriffsball</c:v>
                </c:pt>
                <c:pt idx="9">
                  <c:v>Rückhand -Slice </c:v>
                </c:pt>
                <c:pt idx="10">
                  <c:v>Rückhand -Passierball</c:v>
                </c:pt>
                <c:pt idx="11">
                  <c:v>Rückhand -Stop</c:v>
                </c:pt>
                <c:pt idx="12">
                  <c:v>Rückhand -Lob</c:v>
                </c:pt>
                <c:pt idx="13">
                  <c:v>-Volley</c:v>
                </c:pt>
                <c:pt idx="14">
                  <c:v>Volley-Vorhand </c:v>
                </c:pt>
                <c:pt idx="15">
                  <c:v>Volley-Rückhand </c:v>
                </c:pt>
                <c:pt idx="16">
                  <c:v>-Schmetterball</c:v>
                </c:pt>
                <c:pt idx="17">
                  <c:v>Schmetterball-Kurz hinter dem Netz </c:v>
                </c:pt>
                <c:pt idx="18">
                  <c:v>Schmetterball-Hinter T-Feld </c:v>
                </c:pt>
                <c:pt idx="19">
                  <c:v>-Return </c:v>
                </c:pt>
                <c:pt idx="20">
                  <c:v>Return-Vorhand cross</c:v>
                </c:pt>
                <c:pt idx="21">
                  <c:v>Return-Vorhand longline</c:v>
                </c:pt>
                <c:pt idx="22">
                  <c:v>Return-Rückhand cross</c:v>
                </c:pt>
                <c:pt idx="23">
                  <c:v>Return-Rückhand Longline </c:v>
                </c:pt>
                <c:pt idx="24">
                  <c:v>-Aufschlag </c:v>
                </c:pt>
                <c:pt idx="25">
                  <c:v>Aufschlag-Erster </c:v>
                </c:pt>
                <c:pt idx="26">
                  <c:v>Aufschlag-Zweiter </c:v>
                </c:pt>
                <c:pt idx="27">
                  <c:v>-Erster Ball nach dem Aufschlag </c:v>
                </c:pt>
                <c:pt idx="28">
                  <c:v>Mental-Mental </c:v>
                </c:pt>
                <c:pt idx="29">
                  <c:v>Mental-Motivation </c:v>
                </c:pt>
                <c:pt idx="30">
                  <c:v>Mental-Frustgrenze</c:v>
                </c:pt>
                <c:pt idx="31">
                  <c:v>Mental-Kampfgeist</c:v>
                </c:pt>
                <c:pt idx="32">
                  <c:v>Mental-Kritische Situationen </c:v>
                </c:pt>
                <c:pt idx="33">
                  <c:v>-Fitness</c:v>
                </c:pt>
                <c:pt idx="34">
                  <c:v>Fittness-Ausdauer </c:v>
                </c:pt>
                <c:pt idx="35">
                  <c:v>Fittness-Schnelligkeit </c:v>
                </c:pt>
                <c:pt idx="36">
                  <c:v>Fittness-Reaktionsgeschwindigkeit  / Ball erkennen </c:v>
                </c:pt>
                <c:pt idx="37">
                  <c:v>-Taktik </c:v>
                </c:pt>
                <c:pt idx="38">
                  <c:v>Taktik-Vorbereitung </c:v>
                </c:pt>
                <c:pt idx="39">
                  <c:v>Taktik-Während des Matches </c:v>
                </c:pt>
                <c:pt idx="40">
                  <c:v>Taktik-Nachbereitung </c:v>
                </c:pt>
              </c:strCache>
            </c:strRef>
          </c:cat>
          <c:val>
            <c:numRef>
              <c:f>Datentabelle!$G$4:$G$44</c:f>
            </c:numRef>
          </c:val>
          <c:extLst>
            <c:ext xmlns:c16="http://schemas.microsoft.com/office/drawing/2014/chart" uri="{C3380CC4-5D6E-409C-BE32-E72D297353CC}">
              <c16:uniqueId val="{00000000-9821-48D8-9CE1-EA49AA76CDD9}"/>
            </c:ext>
          </c:extLst>
        </c:ser>
        <c:dLbls>
          <c:showLegendKey val="0"/>
          <c:showVal val="0"/>
          <c:showCatName val="0"/>
          <c:showSerName val="0"/>
          <c:showPercent val="0"/>
          <c:showBubbleSize val="0"/>
        </c:dLbls>
        <c:axId val="1474755103"/>
        <c:axId val="1474741791"/>
      </c:radarChart>
      <c:catAx>
        <c:axId val="14747551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1474741791"/>
        <c:crosses val="autoZero"/>
        <c:auto val="1"/>
        <c:lblAlgn val="ctr"/>
        <c:lblOffset val="100"/>
        <c:noMultiLvlLbl val="0"/>
      </c:catAx>
      <c:valAx>
        <c:axId val="1474741791"/>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1474755103"/>
        <c:crosses val="autoZero"/>
        <c:crossBetween val="between"/>
        <c:majorUnit val="2"/>
      </c:valAx>
      <c:spPr>
        <a:noFill/>
        <a:ln>
          <a:noFill/>
        </a:ln>
        <a:effectLst/>
      </c:spPr>
    </c:plotArea>
    <c:legend>
      <c:legendPos val="b"/>
      <c:layout>
        <c:manualLayout>
          <c:xMode val="edge"/>
          <c:yMode val="edge"/>
          <c:x val="9.6542973856209163E-2"/>
          <c:y val="0.94414265873015868"/>
          <c:w val="0.77747777777777782"/>
          <c:h val="4.5777976190476181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320" b="1" i="0" u="none" strike="noStrike" kern="1200" spc="0" baseline="0">
                <a:solidFill>
                  <a:sysClr val="windowText" lastClr="000000">
                    <a:lumMod val="65000"/>
                    <a:lumOff val="35000"/>
                  </a:sysClr>
                </a:solidFill>
                <a:latin typeface="Arial" panose="020B0604020202020204" pitchFamily="34" charset="0"/>
                <a:ea typeface="+mn-ea"/>
                <a:cs typeface="Arial" panose="020B0604020202020204" pitchFamily="34" charset="0"/>
              </a:defRPr>
            </a:pPr>
            <a:r>
              <a:rPr lang="en-US" sz="1320" b="1" i="0" u="none" strike="noStrike" kern="1200" spc="0" baseline="0">
                <a:solidFill>
                  <a:sysClr val="windowText" lastClr="000000">
                    <a:lumMod val="65000"/>
                    <a:lumOff val="35000"/>
                  </a:sysClr>
                </a:solidFill>
                <a:latin typeface="Arial" panose="020B0604020202020204" pitchFamily="34" charset="0"/>
                <a:ea typeface="+mn-ea"/>
                <a:cs typeface="Arial" panose="020B0604020202020204" pitchFamily="34" charset="0"/>
              </a:rPr>
              <a:t>DTB Konditest : Biologisches Alter über die Jahre  </a:t>
            </a:r>
          </a:p>
        </c:rich>
      </c:tx>
      <c:layout>
        <c:manualLayout>
          <c:xMode val="edge"/>
          <c:yMode val="edge"/>
          <c:x val="0.19991150790147866"/>
          <c:y val="1.6414466573457485E-2"/>
        </c:manualLayout>
      </c:layout>
      <c:overlay val="0"/>
      <c:spPr>
        <a:noFill/>
        <a:ln>
          <a:noFill/>
        </a:ln>
        <a:effectLst/>
      </c:spPr>
      <c:txPr>
        <a:bodyPr rot="0" spcFirstLastPara="1" vertOverflow="ellipsis" vert="horz" wrap="square" anchor="ctr" anchorCtr="1"/>
        <a:lstStyle/>
        <a:p>
          <a:pPr algn="ctr" rtl="0">
            <a:defRPr lang="en-US" sz="1320" b="1" i="0" u="none" strike="noStrike" kern="1200" spc="0" baseline="0">
              <a:solidFill>
                <a:sysClr val="windowText" lastClr="000000">
                  <a:lumMod val="65000"/>
                  <a:lumOff val="35000"/>
                </a:sysClr>
              </a:solidFill>
              <a:latin typeface="Arial" panose="020B0604020202020204" pitchFamily="34" charset="0"/>
              <a:ea typeface="+mn-ea"/>
              <a:cs typeface="Arial" panose="020B0604020202020204" pitchFamily="34" charset="0"/>
            </a:defRPr>
          </a:pPr>
          <a:endParaRPr lang="en-US"/>
        </a:p>
      </c:txPr>
    </c:title>
    <c:autoTitleDeleted val="0"/>
    <c:plotArea>
      <c:layout/>
      <c:radarChart>
        <c:radarStyle val="marker"/>
        <c:varyColors val="0"/>
        <c:ser>
          <c:idx val="1"/>
          <c:order val="0"/>
          <c:tx>
            <c:v>März 23</c:v>
          </c:tx>
          <c:spPr>
            <a:ln w="28575" cap="rnd">
              <a:solidFill>
                <a:schemeClr val="accent2"/>
              </a:solidFill>
              <a:round/>
            </a:ln>
            <a:effectLst/>
          </c:spPr>
          <c:marker>
            <c:symbol val="none"/>
          </c:marker>
          <c:cat>
            <c:strRef>
              <c:f>'5. Fitnesstest'!$B$39:$B$43</c:f>
              <c:strCache>
                <c:ptCount val="5"/>
                <c:pt idx="0">
                  <c:v>Power</c:v>
                </c:pt>
                <c:pt idx="1">
                  <c:v>Basiskraft</c:v>
                </c:pt>
                <c:pt idx="2">
                  <c:v>Schnelligkeit</c:v>
                </c:pt>
                <c:pt idx="3">
                  <c:v>Ausdauer</c:v>
                </c:pt>
                <c:pt idx="4">
                  <c:v>Gesamt</c:v>
                </c:pt>
              </c:strCache>
            </c:strRef>
          </c:cat>
          <c:val>
            <c:numRef>
              <c:f>'5. Fitnesstest'!$D$39:$D$42</c:f>
              <c:numCache>
                <c:formatCode>0%</c:formatCode>
                <c:ptCount val="4"/>
              </c:numCache>
            </c:numRef>
          </c:val>
          <c:extLst>
            <c:ext xmlns:c16="http://schemas.microsoft.com/office/drawing/2014/chart" uri="{C3380CC4-5D6E-409C-BE32-E72D297353CC}">
              <c16:uniqueId val="{00000000-DE79-48D1-9993-A8481C205494}"/>
            </c:ext>
          </c:extLst>
        </c:ser>
        <c:ser>
          <c:idx val="0"/>
          <c:order val="1"/>
          <c:tx>
            <c:v>Sep 23</c:v>
          </c:tx>
          <c:spPr>
            <a:ln w="28575" cap="rnd">
              <a:solidFill>
                <a:schemeClr val="accent1"/>
              </a:solidFill>
              <a:round/>
            </a:ln>
            <a:effectLst/>
          </c:spPr>
          <c:marker>
            <c:symbol val="none"/>
          </c:marker>
          <c:cat>
            <c:strRef>
              <c:f>'5. Fitnesstest'!$B$39:$B$43</c:f>
              <c:strCache>
                <c:ptCount val="5"/>
                <c:pt idx="0">
                  <c:v>Power</c:v>
                </c:pt>
                <c:pt idx="1">
                  <c:v>Basiskraft</c:v>
                </c:pt>
                <c:pt idx="2">
                  <c:v>Schnelligkeit</c:v>
                </c:pt>
                <c:pt idx="3">
                  <c:v>Ausdauer</c:v>
                </c:pt>
                <c:pt idx="4">
                  <c:v>Gesamt</c:v>
                </c:pt>
              </c:strCache>
            </c:strRef>
          </c:cat>
          <c:val>
            <c:numRef>
              <c:f>'5. Fitnesstest'!$F$39:$F$42</c:f>
              <c:numCache>
                <c:formatCode>0%</c:formatCode>
                <c:ptCount val="4"/>
              </c:numCache>
            </c:numRef>
          </c:val>
          <c:extLst>
            <c:ext xmlns:c16="http://schemas.microsoft.com/office/drawing/2014/chart" uri="{C3380CC4-5D6E-409C-BE32-E72D297353CC}">
              <c16:uniqueId val="{00000001-DE79-48D1-9993-A8481C205494}"/>
            </c:ext>
          </c:extLst>
        </c:ser>
        <c:ser>
          <c:idx val="2"/>
          <c:order val="2"/>
          <c:tx>
            <c:v>März 24</c:v>
          </c:tx>
          <c:spPr>
            <a:ln w="28575" cap="rnd">
              <a:solidFill>
                <a:schemeClr val="accent3"/>
              </a:solidFill>
              <a:round/>
            </a:ln>
            <a:effectLst/>
          </c:spPr>
          <c:marker>
            <c:symbol val="none"/>
          </c:marker>
          <c:val>
            <c:numRef>
              <c:f>'5. Fitnesstest'!$H$39:$H$42</c:f>
              <c:numCache>
                <c:formatCode>0%</c:formatCode>
                <c:ptCount val="4"/>
              </c:numCache>
            </c:numRef>
          </c:val>
          <c:extLst>
            <c:ext xmlns:c16="http://schemas.microsoft.com/office/drawing/2014/chart" uri="{C3380CC4-5D6E-409C-BE32-E72D297353CC}">
              <c16:uniqueId val="{00000002-DE79-48D1-9993-A8481C205494}"/>
            </c:ext>
          </c:extLst>
        </c:ser>
        <c:ser>
          <c:idx val="3"/>
          <c:order val="3"/>
          <c:tx>
            <c:strRef>
              <c:f>'5. Fitnesstest'!$I$17:$J$17</c:f>
              <c:strCache>
                <c:ptCount val="1"/>
                <c:pt idx="0">
                  <c:v>2024 /2</c:v>
                </c:pt>
              </c:strCache>
            </c:strRef>
          </c:tx>
          <c:spPr>
            <a:ln w="28575" cap="rnd">
              <a:solidFill>
                <a:schemeClr val="accent4"/>
              </a:solidFill>
              <a:round/>
            </a:ln>
            <a:effectLst/>
          </c:spPr>
          <c:marker>
            <c:symbol val="none"/>
          </c:marker>
          <c:val>
            <c:numRef>
              <c:f>'5. Fitnesstest'!$J$39:$J$42</c:f>
              <c:numCache>
                <c:formatCode>0%</c:formatCode>
                <c:ptCount val="4"/>
              </c:numCache>
            </c:numRef>
          </c:val>
          <c:extLst>
            <c:ext xmlns:c16="http://schemas.microsoft.com/office/drawing/2014/chart" uri="{C3380CC4-5D6E-409C-BE32-E72D297353CC}">
              <c16:uniqueId val="{00000003-DE79-48D1-9993-A8481C205494}"/>
            </c:ext>
          </c:extLst>
        </c:ser>
        <c:ser>
          <c:idx val="4"/>
          <c:order val="4"/>
          <c:tx>
            <c:strRef>
              <c:f>'5. Fitnesstest'!$K$17:$L$17</c:f>
              <c:strCache>
                <c:ptCount val="1"/>
                <c:pt idx="0">
                  <c:v>2025 /1</c:v>
                </c:pt>
              </c:strCache>
            </c:strRef>
          </c:tx>
          <c:spPr>
            <a:ln w="28575" cap="rnd">
              <a:solidFill>
                <a:schemeClr val="accent5"/>
              </a:solidFill>
              <a:round/>
            </a:ln>
            <a:effectLst/>
          </c:spPr>
          <c:marker>
            <c:symbol val="none"/>
          </c:marker>
          <c:val>
            <c:numRef>
              <c:f>'5. Fitnesstest'!$L$39:$L$42</c:f>
              <c:numCache>
                <c:formatCode>0%</c:formatCode>
                <c:ptCount val="4"/>
              </c:numCache>
            </c:numRef>
          </c:val>
          <c:extLst>
            <c:ext xmlns:c16="http://schemas.microsoft.com/office/drawing/2014/chart" uri="{C3380CC4-5D6E-409C-BE32-E72D297353CC}">
              <c16:uniqueId val="{00000004-DE79-48D1-9993-A8481C205494}"/>
            </c:ext>
          </c:extLst>
        </c:ser>
        <c:ser>
          <c:idx val="5"/>
          <c:order val="5"/>
          <c:tx>
            <c:strRef>
              <c:f>'5. Fitnesstest'!$M$17:$N$17</c:f>
              <c:strCache>
                <c:ptCount val="1"/>
                <c:pt idx="0">
                  <c:v>2025 /2</c:v>
                </c:pt>
              </c:strCache>
            </c:strRef>
          </c:tx>
          <c:spPr>
            <a:ln w="28575" cap="rnd">
              <a:solidFill>
                <a:schemeClr val="accent6"/>
              </a:solidFill>
              <a:round/>
            </a:ln>
            <a:effectLst/>
          </c:spPr>
          <c:marker>
            <c:symbol val="none"/>
          </c:marker>
          <c:val>
            <c:numRef>
              <c:f>'5. Fitnesstest'!$N$39:$N$42</c:f>
              <c:numCache>
                <c:formatCode>0%</c:formatCode>
                <c:ptCount val="4"/>
              </c:numCache>
            </c:numRef>
          </c:val>
          <c:extLst>
            <c:ext xmlns:c16="http://schemas.microsoft.com/office/drawing/2014/chart" uri="{C3380CC4-5D6E-409C-BE32-E72D297353CC}">
              <c16:uniqueId val="{00000005-DE79-48D1-9993-A8481C205494}"/>
            </c:ext>
          </c:extLst>
        </c:ser>
        <c:ser>
          <c:idx val="6"/>
          <c:order val="6"/>
          <c:tx>
            <c:strRef>
              <c:f>'5. Fitnesstest'!$O$17:$P$17</c:f>
              <c:strCache>
                <c:ptCount val="1"/>
                <c:pt idx="0">
                  <c:v>2026 /1</c:v>
                </c:pt>
              </c:strCache>
            </c:strRef>
          </c:tx>
          <c:spPr>
            <a:ln w="28575" cap="rnd">
              <a:solidFill>
                <a:schemeClr val="accent1">
                  <a:lumMod val="60000"/>
                </a:schemeClr>
              </a:solidFill>
              <a:round/>
            </a:ln>
            <a:effectLst/>
          </c:spPr>
          <c:marker>
            <c:symbol val="none"/>
          </c:marker>
          <c:val>
            <c:numRef>
              <c:f>'5. Fitnesstest'!$P$39:$P$42</c:f>
              <c:numCache>
                <c:formatCode>0%</c:formatCode>
                <c:ptCount val="4"/>
              </c:numCache>
            </c:numRef>
          </c:val>
          <c:extLst>
            <c:ext xmlns:c16="http://schemas.microsoft.com/office/drawing/2014/chart" uri="{C3380CC4-5D6E-409C-BE32-E72D297353CC}">
              <c16:uniqueId val="{00000006-DE79-48D1-9993-A8481C205494}"/>
            </c:ext>
          </c:extLst>
        </c:ser>
        <c:ser>
          <c:idx val="7"/>
          <c:order val="7"/>
          <c:tx>
            <c:strRef>
              <c:f>'5. Fitnesstest'!$Q$17:$R$17</c:f>
              <c:strCache>
                <c:ptCount val="1"/>
                <c:pt idx="0">
                  <c:v>2026 /2</c:v>
                </c:pt>
              </c:strCache>
            </c:strRef>
          </c:tx>
          <c:spPr>
            <a:ln w="28575" cap="rnd">
              <a:solidFill>
                <a:schemeClr val="accent2">
                  <a:lumMod val="60000"/>
                </a:schemeClr>
              </a:solidFill>
              <a:round/>
            </a:ln>
            <a:effectLst/>
          </c:spPr>
          <c:marker>
            <c:symbol val="none"/>
          </c:marker>
          <c:val>
            <c:numRef>
              <c:f>'5. Fitnesstest'!$R$39:$R$42</c:f>
              <c:numCache>
                <c:formatCode>0%</c:formatCode>
                <c:ptCount val="4"/>
              </c:numCache>
            </c:numRef>
          </c:val>
          <c:extLst>
            <c:ext xmlns:c16="http://schemas.microsoft.com/office/drawing/2014/chart" uri="{C3380CC4-5D6E-409C-BE32-E72D297353CC}">
              <c16:uniqueId val="{00000007-DE79-48D1-9993-A8481C205494}"/>
            </c:ext>
          </c:extLst>
        </c:ser>
        <c:dLbls>
          <c:showLegendKey val="0"/>
          <c:showVal val="0"/>
          <c:showCatName val="0"/>
          <c:showSerName val="0"/>
          <c:showPercent val="0"/>
          <c:showBubbleSize val="0"/>
        </c:dLbls>
        <c:axId val="1376192255"/>
        <c:axId val="1376208095"/>
      </c:radarChart>
      <c:catAx>
        <c:axId val="13761922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76208095"/>
        <c:crosses val="autoZero"/>
        <c:auto val="1"/>
        <c:lblAlgn val="ctr"/>
        <c:lblOffset val="100"/>
        <c:noMultiLvlLbl val="0"/>
      </c:catAx>
      <c:valAx>
        <c:axId val="137620809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7619225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de-DE" b="1"/>
              <a:t>Potentialanalyse (langfristig) </a:t>
            </a:r>
          </a:p>
        </c:rich>
      </c:tx>
      <c:layout>
        <c:manualLayout>
          <c:xMode val="edge"/>
          <c:yMode val="edge"/>
          <c:x val="0.49364829396325466"/>
          <c:y val="2.6454001071120056E-2"/>
        </c:manualLayout>
      </c:layout>
      <c:overlay val="0"/>
      <c:spPr>
        <a:noFill/>
        <a:ln>
          <a:noFill/>
        </a:ln>
        <a:effectLst/>
      </c:spPr>
      <c:txPr>
        <a:bodyPr rot="0" spcFirstLastPara="1" vertOverflow="ellipsis" vert="horz" wrap="square" anchor="ctr" anchorCtr="1"/>
        <a:lstStyle/>
        <a:p>
          <a:pPr>
            <a:defRPr sz="132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radarChart>
        <c:radarStyle val="marker"/>
        <c:varyColors val="0"/>
        <c:ser>
          <c:idx val="0"/>
          <c:order val="0"/>
          <c:tx>
            <c:strRef>
              <c:f>Potential!$D$2</c:f>
              <c:strCache>
                <c:ptCount val="1"/>
                <c:pt idx="0">
                  <c:v>Muster</c:v>
                </c:pt>
              </c:strCache>
            </c:strRef>
          </c:tx>
          <c:spPr>
            <a:ln w="28575" cap="rnd">
              <a:solidFill>
                <a:schemeClr val="accent1"/>
              </a:solidFill>
              <a:round/>
            </a:ln>
            <a:effectLst/>
          </c:spPr>
          <c:marker>
            <c:symbol val="none"/>
          </c:marker>
          <c:cat>
            <c:strRef>
              <c:f>Potential!$A$3:$A$18</c:f>
              <c:strCache>
                <c:ptCount val="16"/>
                <c:pt idx="0">
                  <c:v>Kopf und Charakter </c:v>
                </c:pt>
                <c:pt idx="1">
                  <c:v>Koordination </c:v>
                </c:pt>
                <c:pt idx="2">
                  <c:v>Motorik</c:v>
                </c:pt>
                <c:pt idx="3">
                  <c:v>Reflexe </c:v>
                </c:pt>
                <c:pt idx="4">
                  <c:v>Siegeswille</c:v>
                </c:pt>
                <c:pt idx="5">
                  <c:v>Disziplin</c:v>
                </c:pt>
                <c:pt idx="6">
                  <c:v>Konzentrationsfähigkeit</c:v>
                </c:pt>
                <c:pt idx="7">
                  <c:v>Moral</c:v>
                </c:pt>
                <c:pt idx="8">
                  <c:v>psychische Stabilität</c:v>
                </c:pt>
                <c:pt idx="9">
                  <c:v>Kondition </c:v>
                </c:pt>
                <c:pt idx="10">
                  <c:v>Schnelligkeit </c:v>
                </c:pt>
                <c:pt idx="11">
                  <c:v>Antizipation </c:v>
                </c:pt>
                <c:pt idx="12">
                  <c:v>Fokussierung </c:v>
                </c:pt>
                <c:pt idx="13">
                  <c:v>Coachability </c:v>
                </c:pt>
                <c:pt idx="14">
                  <c:v>Cleverness</c:v>
                </c:pt>
                <c:pt idx="15">
                  <c:v>normaler Körper </c:v>
                </c:pt>
              </c:strCache>
            </c:strRef>
          </c:cat>
          <c:val>
            <c:numRef>
              <c:f>Potential!$D$3:$D$18</c:f>
              <c:numCache>
                <c:formatCode>0</c:formatCode>
                <c:ptCount val="16"/>
              </c:numCache>
            </c:numRef>
          </c:val>
          <c:extLst>
            <c:ext xmlns:c16="http://schemas.microsoft.com/office/drawing/2014/chart" uri="{C3380CC4-5D6E-409C-BE32-E72D297353CC}">
              <c16:uniqueId val="{00000000-DDDB-4CEE-BA31-8FEA837E3A70}"/>
            </c:ext>
          </c:extLst>
        </c:ser>
        <c:ser>
          <c:idx val="1"/>
          <c:order val="1"/>
          <c:tx>
            <c:strRef>
              <c:f>Potential!$E$2</c:f>
              <c:strCache>
                <c:ptCount val="1"/>
                <c:pt idx="0">
                  <c:v>Eltern </c:v>
                </c:pt>
              </c:strCache>
            </c:strRef>
          </c:tx>
          <c:spPr>
            <a:ln w="28575" cap="rnd">
              <a:solidFill>
                <a:schemeClr val="accent2"/>
              </a:solidFill>
              <a:round/>
            </a:ln>
            <a:effectLst/>
          </c:spPr>
          <c:marker>
            <c:symbol val="none"/>
          </c:marker>
          <c:cat>
            <c:strRef>
              <c:f>Potential!$A$3:$A$18</c:f>
              <c:strCache>
                <c:ptCount val="16"/>
                <c:pt idx="0">
                  <c:v>Kopf und Charakter </c:v>
                </c:pt>
                <c:pt idx="1">
                  <c:v>Koordination </c:v>
                </c:pt>
                <c:pt idx="2">
                  <c:v>Motorik</c:v>
                </c:pt>
                <c:pt idx="3">
                  <c:v>Reflexe </c:v>
                </c:pt>
                <c:pt idx="4">
                  <c:v>Siegeswille</c:v>
                </c:pt>
                <c:pt idx="5">
                  <c:v>Disziplin</c:v>
                </c:pt>
                <c:pt idx="6">
                  <c:v>Konzentrationsfähigkeit</c:v>
                </c:pt>
                <c:pt idx="7">
                  <c:v>Moral</c:v>
                </c:pt>
                <c:pt idx="8">
                  <c:v>psychische Stabilität</c:v>
                </c:pt>
                <c:pt idx="9">
                  <c:v>Kondition </c:v>
                </c:pt>
                <c:pt idx="10">
                  <c:v>Schnelligkeit </c:v>
                </c:pt>
                <c:pt idx="11">
                  <c:v>Antizipation </c:v>
                </c:pt>
                <c:pt idx="12">
                  <c:v>Fokussierung </c:v>
                </c:pt>
                <c:pt idx="13">
                  <c:v>Coachability </c:v>
                </c:pt>
                <c:pt idx="14">
                  <c:v>Cleverness</c:v>
                </c:pt>
                <c:pt idx="15">
                  <c:v>normaler Körper </c:v>
                </c:pt>
              </c:strCache>
            </c:strRef>
          </c:cat>
          <c:val>
            <c:numRef>
              <c:f>Potential!$E$3:$E$18</c:f>
              <c:numCache>
                <c:formatCode>0</c:formatCode>
                <c:ptCount val="16"/>
              </c:numCache>
            </c:numRef>
          </c:val>
          <c:extLst>
            <c:ext xmlns:c16="http://schemas.microsoft.com/office/drawing/2014/chart" uri="{C3380CC4-5D6E-409C-BE32-E72D297353CC}">
              <c16:uniqueId val="{00000001-DDDB-4CEE-BA31-8FEA837E3A70}"/>
            </c:ext>
          </c:extLst>
        </c:ser>
        <c:ser>
          <c:idx val="2"/>
          <c:order val="2"/>
          <c:tx>
            <c:strRef>
              <c:f>Potential!$F$2</c:f>
              <c:strCache>
                <c:ptCount val="1"/>
                <c:pt idx="0">
                  <c:v>Trainer 1</c:v>
                </c:pt>
              </c:strCache>
            </c:strRef>
          </c:tx>
          <c:spPr>
            <a:ln w="28575" cap="rnd">
              <a:solidFill>
                <a:schemeClr val="accent3"/>
              </a:solidFill>
              <a:round/>
            </a:ln>
            <a:effectLst/>
          </c:spPr>
          <c:marker>
            <c:symbol val="none"/>
          </c:marker>
          <c:cat>
            <c:strRef>
              <c:f>Potential!$A$3:$A$18</c:f>
              <c:strCache>
                <c:ptCount val="16"/>
                <c:pt idx="0">
                  <c:v>Kopf und Charakter </c:v>
                </c:pt>
                <c:pt idx="1">
                  <c:v>Koordination </c:v>
                </c:pt>
                <c:pt idx="2">
                  <c:v>Motorik</c:v>
                </c:pt>
                <c:pt idx="3">
                  <c:v>Reflexe </c:v>
                </c:pt>
                <c:pt idx="4">
                  <c:v>Siegeswille</c:v>
                </c:pt>
                <c:pt idx="5">
                  <c:v>Disziplin</c:v>
                </c:pt>
                <c:pt idx="6">
                  <c:v>Konzentrationsfähigkeit</c:v>
                </c:pt>
                <c:pt idx="7">
                  <c:v>Moral</c:v>
                </c:pt>
                <c:pt idx="8">
                  <c:v>psychische Stabilität</c:v>
                </c:pt>
                <c:pt idx="9">
                  <c:v>Kondition </c:v>
                </c:pt>
                <c:pt idx="10">
                  <c:v>Schnelligkeit </c:v>
                </c:pt>
                <c:pt idx="11">
                  <c:v>Antizipation </c:v>
                </c:pt>
                <c:pt idx="12">
                  <c:v>Fokussierung </c:v>
                </c:pt>
                <c:pt idx="13">
                  <c:v>Coachability </c:v>
                </c:pt>
                <c:pt idx="14">
                  <c:v>Cleverness</c:v>
                </c:pt>
                <c:pt idx="15">
                  <c:v>normaler Körper </c:v>
                </c:pt>
              </c:strCache>
            </c:strRef>
          </c:cat>
          <c:val>
            <c:numRef>
              <c:f>Potential!$F$3:$F$18</c:f>
              <c:numCache>
                <c:formatCode>0</c:formatCode>
                <c:ptCount val="16"/>
              </c:numCache>
            </c:numRef>
          </c:val>
          <c:extLst>
            <c:ext xmlns:c16="http://schemas.microsoft.com/office/drawing/2014/chart" uri="{C3380CC4-5D6E-409C-BE32-E72D297353CC}">
              <c16:uniqueId val="{00000002-DDDB-4CEE-BA31-8FEA837E3A70}"/>
            </c:ext>
          </c:extLst>
        </c:ser>
        <c:ser>
          <c:idx val="3"/>
          <c:order val="3"/>
          <c:tx>
            <c:strRef>
              <c:f>Potential!$G$2</c:f>
              <c:strCache>
                <c:ptCount val="1"/>
                <c:pt idx="0">
                  <c:v>Trainer 2</c:v>
                </c:pt>
              </c:strCache>
            </c:strRef>
          </c:tx>
          <c:spPr>
            <a:ln w="28575" cap="rnd">
              <a:solidFill>
                <a:schemeClr val="accent4"/>
              </a:solidFill>
              <a:round/>
            </a:ln>
            <a:effectLst/>
          </c:spPr>
          <c:marker>
            <c:symbol val="none"/>
          </c:marker>
          <c:cat>
            <c:strRef>
              <c:f>Potential!$A$3:$A$18</c:f>
              <c:strCache>
                <c:ptCount val="16"/>
                <c:pt idx="0">
                  <c:v>Kopf und Charakter </c:v>
                </c:pt>
                <c:pt idx="1">
                  <c:v>Koordination </c:v>
                </c:pt>
                <c:pt idx="2">
                  <c:v>Motorik</c:v>
                </c:pt>
                <c:pt idx="3">
                  <c:v>Reflexe </c:v>
                </c:pt>
                <c:pt idx="4">
                  <c:v>Siegeswille</c:v>
                </c:pt>
                <c:pt idx="5">
                  <c:v>Disziplin</c:v>
                </c:pt>
                <c:pt idx="6">
                  <c:v>Konzentrationsfähigkeit</c:v>
                </c:pt>
                <c:pt idx="7">
                  <c:v>Moral</c:v>
                </c:pt>
                <c:pt idx="8">
                  <c:v>psychische Stabilität</c:v>
                </c:pt>
                <c:pt idx="9">
                  <c:v>Kondition </c:v>
                </c:pt>
                <c:pt idx="10">
                  <c:v>Schnelligkeit </c:v>
                </c:pt>
                <c:pt idx="11">
                  <c:v>Antizipation </c:v>
                </c:pt>
                <c:pt idx="12">
                  <c:v>Fokussierung </c:v>
                </c:pt>
                <c:pt idx="13">
                  <c:v>Coachability </c:v>
                </c:pt>
                <c:pt idx="14">
                  <c:v>Cleverness</c:v>
                </c:pt>
                <c:pt idx="15">
                  <c:v>normaler Körper </c:v>
                </c:pt>
              </c:strCache>
            </c:strRef>
          </c:cat>
          <c:val>
            <c:numRef>
              <c:f>Potential!$G$3:$G$18</c:f>
              <c:numCache>
                <c:formatCode>0</c:formatCode>
                <c:ptCount val="16"/>
              </c:numCache>
            </c:numRef>
          </c:val>
          <c:extLst>
            <c:ext xmlns:c16="http://schemas.microsoft.com/office/drawing/2014/chart" uri="{C3380CC4-5D6E-409C-BE32-E72D297353CC}">
              <c16:uniqueId val="{00000003-DDDB-4CEE-BA31-8FEA837E3A70}"/>
            </c:ext>
          </c:extLst>
        </c:ser>
        <c:ser>
          <c:idx val="4"/>
          <c:order val="4"/>
          <c:tx>
            <c:strRef>
              <c:f>Potential!$I$2</c:f>
              <c:strCache>
                <c:ptCount val="1"/>
                <c:pt idx="0">
                  <c:v>Zielwert entspr. Ziel </c:v>
                </c:pt>
              </c:strCache>
            </c:strRef>
          </c:tx>
          <c:spPr>
            <a:ln w="28575" cap="rnd">
              <a:solidFill>
                <a:schemeClr val="accent5"/>
              </a:solidFill>
              <a:round/>
            </a:ln>
            <a:effectLst/>
          </c:spPr>
          <c:marker>
            <c:symbol val="none"/>
          </c:marker>
          <c:cat>
            <c:strRef>
              <c:f>Potential!$A$3:$A$18</c:f>
              <c:strCache>
                <c:ptCount val="16"/>
                <c:pt idx="0">
                  <c:v>Kopf und Charakter </c:v>
                </c:pt>
                <c:pt idx="1">
                  <c:v>Koordination </c:v>
                </c:pt>
                <c:pt idx="2">
                  <c:v>Motorik</c:v>
                </c:pt>
                <c:pt idx="3">
                  <c:v>Reflexe </c:v>
                </c:pt>
                <c:pt idx="4">
                  <c:v>Siegeswille</c:v>
                </c:pt>
                <c:pt idx="5">
                  <c:v>Disziplin</c:v>
                </c:pt>
                <c:pt idx="6">
                  <c:v>Konzentrationsfähigkeit</c:v>
                </c:pt>
                <c:pt idx="7">
                  <c:v>Moral</c:v>
                </c:pt>
                <c:pt idx="8">
                  <c:v>psychische Stabilität</c:v>
                </c:pt>
                <c:pt idx="9">
                  <c:v>Kondition </c:v>
                </c:pt>
                <c:pt idx="10">
                  <c:v>Schnelligkeit </c:v>
                </c:pt>
                <c:pt idx="11">
                  <c:v>Antizipation </c:v>
                </c:pt>
                <c:pt idx="12">
                  <c:v>Fokussierung </c:v>
                </c:pt>
                <c:pt idx="13">
                  <c:v>Coachability </c:v>
                </c:pt>
                <c:pt idx="14">
                  <c:v>Cleverness</c:v>
                </c:pt>
                <c:pt idx="15">
                  <c:v>normaler Körper </c:v>
                </c:pt>
              </c:strCache>
            </c:strRef>
          </c:cat>
          <c:val>
            <c:numRef>
              <c:f>Potential!$I$3:$I$18</c:f>
            </c:numRef>
          </c:val>
          <c:extLst>
            <c:ext xmlns:c16="http://schemas.microsoft.com/office/drawing/2014/chart" uri="{C3380CC4-5D6E-409C-BE32-E72D297353CC}">
              <c16:uniqueId val="{00000004-DDDB-4CEE-BA31-8FEA837E3A70}"/>
            </c:ext>
          </c:extLst>
        </c:ser>
        <c:dLbls>
          <c:showLegendKey val="0"/>
          <c:showVal val="0"/>
          <c:showCatName val="0"/>
          <c:showSerName val="0"/>
          <c:showPercent val="0"/>
          <c:showBubbleSize val="0"/>
        </c:dLbls>
        <c:axId val="1474755103"/>
        <c:axId val="1474741791"/>
      </c:radarChart>
      <c:catAx>
        <c:axId val="14747551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1474741791"/>
        <c:crosses val="autoZero"/>
        <c:auto val="1"/>
        <c:lblAlgn val="ctr"/>
        <c:lblOffset val="100"/>
        <c:noMultiLvlLbl val="0"/>
      </c:catAx>
      <c:valAx>
        <c:axId val="1474741791"/>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1474755103"/>
        <c:crosses val="autoZero"/>
        <c:crossBetween val="between"/>
        <c:majorUnit val="2"/>
      </c:valAx>
      <c:spPr>
        <a:noFill/>
        <a:ln>
          <a:noFill/>
        </a:ln>
        <a:effectLst/>
      </c:spPr>
    </c:plotArea>
    <c:legend>
      <c:legendPos val="b"/>
      <c:layout>
        <c:manualLayout>
          <c:xMode val="edge"/>
          <c:yMode val="edge"/>
          <c:x val="2.4895238095238095E-2"/>
          <c:y val="0.92692202380952382"/>
          <c:w val="0.94768968253968255"/>
          <c:h val="7.3077976190476179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de-DE" b="1"/>
              <a:t>Cooper Fitness Test </a:t>
            </a:r>
          </a:p>
        </c:rich>
      </c:tx>
      <c:overlay val="0"/>
      <c:spPr>
        <a:noFill/>
        <a:ln>
          <a:noFill/>
        </a:ln>
        <a:effectLst/>
      </c:spPr>
      <c:txPr>
        <a:bodyPr rot="0" spcFirstLastPara="1" vertOverflow="ellipsis" vert="horz" wrap="square" anchor="ctr" anchorCtr="1"/>
        <a:lstStyle/>
        <a:p>
          <a:pPr>
            <a:defRPr sz="132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radarChart>
        <c:radarStyle val="marker"/>
        <c:varyColors val="0"/>
        <c:ser>
          <c:idx val="0"/>
          <c:order val="0"/>
          <c:tx>
            <c:strRef>
              <c:f>'5. Fitnesstest'!$D$3</c:f>
              <c:strCache>
                <c:ptCount val="1"/>
                <c:pt idx="0">
                  <c:v>Zielerreichung 2020</c:v>
                </c:pt>
              </c:strCache>
            </c:strRef>
          </c:tx>
          <c:spPr>
            <a:ln w="28575" cap="rnd">
              <a:solidFill>
                <a:schemeClr val="accent1"/>
              </a:solidFill>
              <a:round/>
            </a:ln>
            <a:effectLst/>
          </c:spPr>
          <c:marker>
            <c:symbol val="none"/>
          </c:marker>
          <c:cat>
            <c:strRef>
              <c:f>'5. Fitnesstest'!$A$4:$A$10</c:f>
              <c:strCache>
                <c:ptCount val="7"/>
                <c:pt idx="0">
                  <c:v>Standweitsprung</c:v>
                </c:pt>
                <c:pt idx="1">
                  <c:v>Dreisprung</c:v>
                </c:pt>
                <c:pt idx="2">
                  <c:v>Medizinball 800 g Schocken Vorwärts</c:v>
                </c:pt>
                <c:pt idx="3">
                  <c:v>Medizinball 800 g Einwurf</c:v>
                </c:pt>
                <c:pt idx="4">
                  <c:v>Sprint 20 m</c:v>
                </c:pt>
                <c:pt idx="5">
                  <c:v>Fächerlauf holen</c:v>
                </c:pt>
                <c:pt idx="6">
                  <c:v>Fächerlauf bringen</c:v>
                </c:pt>
              </c:strCache>
            </c:strRef>
          </c:cat>
          <c:val>
            <c:numRef>
              <c:f>'5. Fitnesstest'!$D$4:$D$10</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BFD5-4E5C-8B15-24D6ED9C48DF}"/>
            </c:ext>
          </c:extLst>
        </c:ser>
        <c:ser>
          <c:idx val="1"/>
          <c:order val="1"/>
          <c:tx>
            <c:strRef>
              <c:f>'5. Fitnesstest'!$G$3</c:f>
              <c:strCache>
                <c:ptCount val="1"/>
                <c:pt idx="0">
                  <c:v>Zielerreichung 2021</c:v>
                </c:pt>
              </c:strCache>
            </c:strRef>
          </c:tx>
          <c:spPr>
            <a:ln w="28575" cap="rnd">
              <a:solidFill>
                <a:schemeClr val="accent2"/>
              </a:solidFill>
              <a:round/>
            </a:ln>
            <a:effectLst/>
          </c:spPr>
          <c:marker>
            <c:symbol val="none"/>
          </c:marker>
          <c:cat>
            <c:strRef>
              <c:f>'5. Fitnesstest'!$A$4:$A$10</c:f>
              <c:strCache>
                <c:ptCount val="7"/>
                <c:pt idx="0">
                  <c:v>Standweitsprung</c:v>
                </c:pt>
                <c:pt idx="1">
                  <c:v>Dreisprung</c:v>
                </c:pt>
                <c:pt idx="2">
                  <c:v>Medizinball 800 g Schocken Vorwärts</c:v>
                </c:pt>
                <c:pt idx="3">
                  <c:v>Medizinball 800 g Einwurf</c:v>
                </c:pt>
                <c:pt idx="4">
                  <c:v>Sprint 20 m</c:v>
                </c:pt>
                <c:pt idx="5">
                  <c:v>Fächerlauf holen</c:v>
                </c:pt>
                <c:pt idx="6">
                  <c:v>Fächerlauf bringen</c:v>
                </c:pt>
              </c:strCache>
            </c:strRef>
          </c:cat>
          <c:val>
            <c:numRef>
              <c:f>'5. Fitnesstest'!$G$4:$G$10</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BFD5-4E5C-8B15-24D6ED9C48DF}"/>
            </c:ext>
          </c:extLst>
        </c:ser>
        <c:ser>
          <c:idx val="2"/>
          <c:order val="2"/>
          <c:tx>
            <c:strRef>
              <c:f>'5. Fitnesstest'!$J$3</c:f>
              <c:strCache>
                <c:ptCount val="1"/>
                <c:pt idx="0">
                  <c:v>Zielerreichung 2022</c:v>
                </c:pt>
              </c:strCache>
            </c:strRef>
          </c:tx>
          <c:spPr>
            <a:ln w="28575" cap="rnd">
              <a:solidFill>
                <a:schemeClr val="accent3"/>
              </a:solidFill>
              <a:round/>
            </a:ln>
            <a:effectLst/>
          </c:spPr>
          <c:marker>
            <c:symbol val="none"/>
          </c:marker>
          <c:cat>
            <c:strRef>
              <c:f>'5. Fitnesstest'!$A$4:$A$10</c:f>
              <c:strCache>
                <c:ptCount val="7"/>
                <c:pt idx="0">
                  <c:v>Standweitsprung</c:v>
                </c:pt>
                <c:pt idx="1">
                  <c:v>Dreisprung</c:v>
                </c:pt>
                <c:pt idx="2">
                  <c:v>Medizinball 800 g Schocken Vorwärts</c:v>
                </c:pt>
                <c:pt idx="3">
                  <c:v>Medizinball 800 g Einwurf</c:v>
                </c:pt>
                <c:pt idx="4">
                  <c:v>Sprint 20 m</c:v>
                </c:pt>
                <c:pt idx="5">
                  <c:v>Fächerlauf holen</c:v>
                </c:pt>
                <c:pt idx="6">
                  <c:v>Fächerlauf bringen</c:v>
                </c:pt>
              </c:strCache>
            </c:strRef>
          </c:cat>
          <c:val>
            <c:numRef>
              <c:f>'5. Fitnesstest'!$J$4:$J$10</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AC31-4166-AC31-B06AFF28F238}"/>
            </c:ext>
          </c:extLst>
        </c:ser>
        <c:dLbls>
          <c:showLegendKey val="0"/>
          <c:showVal val="0"/>
          <c:showCatName val="0"/>
          <c:showSerName val="0"/>
          <c:showPercent val="0"/>
          <c:showBubbleSize val="0"/>
        </c:dLbls>
        <c:axId val="2078279487"/>
        <c:axId val="1575427679"/>
      </c:radarChart>
      <c:catAx>
        <c:axId val="2078279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1575427679"/>
        <c:crosses val="autoZero"/>
        <c:auto val="1"/>
        <c:lblAlgn val="ctr"/>
        <c:lblOffset val="100"/>
        <c:noMultiLvlLbl val="0"/>
      </c:catAx>
      <c:valAx>
        <c:axId val="1575427679"/>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2078279487"/>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DTB  Konditest:</a:t>
            </a:r>
            <a:r>
              <a:rPr lang="en-US" b="1" baseline="0"/>
              <a:t> </a:t>
            </a:r>
            <a:r>
              <a:rPr lang="en-US" b="1"/>
              <a:t>Aktuell  </a:t>
            </a:r>
          </a:p>
        </c:rich>
      </c:tx>
      <c:overlay val="0"/>
      <c:spPr>
        <a:noFill/>
        <a:ln>
          <a:noFill/>
        </a:ln>
        <a:effectLst/>
      </c:spPr>
      <c:txPr>
        <a:bodyPr rot="0" spcFirstLastPara="1" vertOverflow="ellipsis" vert="horz" wrap="square" anchor="ctr" anchorCtr="1"/>
        <a:lstStyle/>
        <a:p>
          <a:pPr>
            <a:defRPr sz="132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21884276518800877"/>
          <c:y val="0.1777423252277068"/>
          <c:w val="0.52970384953713401"/>
          <c:h val="0.7119530560027264"/>
        </c:manualLayout>
      </c:layout>
      <c:radarChart>
        <c:radarStyle val="marker"/>
        <c:varyColors val="0"/>
        <c:ser>
          <c:idx val="0"/>
          <c:order val="0"/>
          <c:tx>
            <c:strRef>
              <c:f>'5. Fitnesstest'!$S$18</c:f>
              <c:strCache>
                <c:ptCount val="1"/>
                <c:pt idx="0">
                  <c:v>Kal.Alter </c:v>
                </c:pt>
              </c:strCache>
            </c:strRef>
          </c:tx>
          <c:spPr>
            <a:ln w="28575" cap="rnd">
              <a:solidFill>
                <a:schemeClr val="accent1"/>
              </a:solidFill>
              <a:round/>
            </a:ln>
            <a:effectLst/>
          </c:spPr>
          <c:marker>
            <c:symbol val="none"/>
          </c:marker>
          <c:cat>
            <c:strRef>
              <c:f>'5. Fitnesstest'!$B$39:$B$42</c:f>
              <c:strCache>
                <c:ptCount val="4"/>
                <c:pt idx="0">
                  <c:v>Power</c:v>
                </c:pt>
                <c:pt idx="1">
                  <c:v>Basiskraft</c:v>
                </c:pt>
                <c:pt idx="2">
                  <c:v>Schnelligkeit</c:v>
                </c:pt>
                <c:pt idx="3">
                  <c:v>Ausdauer</c:v>
                </c:pt>
              </c:strCache>
            </c:strRef>
          </c:cat>
          <c:val>
            <c:numRef>
              <c:f>'5. Fitnesstest'!$S$39:$S$42</c:f>
              <c:numCache>
                <c:formatCode>0%</c:formatCode>
                <c:ptCount val="4"/>
                <c:pt idx="0">
                  <c:v>0</c:v>
                </c:pt>
                <c:pt idx="1">
                  <c:v>0</c:v>
                </c:pt>
                <c:pt idx="2">
                  <c:v>0</c:v>
                </c:pt>
                <c:pt idx="3">
                  <c:v>0</c:v>
                </c:pt>
              </c:numCache>
            </c:numRef>
          </c:val>
          <c:extLst>
            <c:ext xmlns:c16="http://schemas.microsoft.com/office/drawing/2014/chart" uri="{C3380CC4-5D6E-409C-BE32-E72D297353CC}">
              <c16:uniqueId val="{00000000-777C-4417-A1F6-75B2AA8CF962}"/>
            </c:ext>
          </c:extLst>
        </c:ser>
        <c:ser>
          <c:idx val="1"/>
          <c:order val="1"/>
          <c:tx>
            <c:strRef>
              <c:f>'5. Fitnesstest'!$T$18</c:f>
              <c:strCache>
                <c:ptCount val="1"/>
                <c:pt idx="0">
                  <c:v>bio Alter</c:v>
                </c:pt>
              </c:strCache>
            </c:strRef>
          </c:tx>
          <c:spPr>
            <a:ln w="28575" cap="rnd">
              <a:solidFill>
                <a:schemeClr val="accent2"/>
              </a:solidFill>
              <a:round/>
            </a:ln>
            <a:effectLst/>
          </c:spPr>
          <c:marker>
            <c:symbol val="none"/>
          </c:marker>
          <c:cat>
            <c:strRef>
              <c:f>'5. Fitnesstest'!$B$39:$B$42</c:f>
              <c:strCache>
                <c:ptCount val="4"/>
                <c:pt idx="0">
                  <c:v>Power</c:v>
                </c:pt>
                <c:pt idx="1">
                  <c:v>Basiskraft</c:v>
                </c:pt>
                <c:pt idx="2">
                  <c:v>Schnelligkeit</c:v>
                </c:pt>
                <c:pt idx="3">
                  <c:v>Ausdauer</c:v>
                </c:pt>
              </c:strCache>
            </c:strRef>
          </c:cat>
          <c:val>
            <c:numRef>
              <c:f>'5. Fitnesstest'!$T$39:$T$42</c:f>
              <c:numCache>
                <c:formatCode>0%</c:formatCode>
                <c:ptCount val="4"/>
                <c:pt idx="0">
                  <c:v>0</c:v>
                </c:pt>
                <c:pt idx="1">
                  <c:v>0</c:v>
                </c:pt>
                <c:pt idx="2">
                  <c:v>0</c:v>
                </c:pt>
                <c:pt idx="3">
                  <c:v>0</c:v>
                </c:pt>
              </c:numCache>
            </c:numRef>
          </c:val>
          <c:extLst>
            <c:ext xmlns:c16="http://schemas.microsoft.com/office/drawing/2014/chart" uri="{C3380CC4-5D6E-409C-BE32-E72D297353CC}">
              <c16:uniqueId val="{00000000-D43E-4678-80E1-F5822CB933E6}"/>
            </c:ext>
          </c:extLst>
        </c:ser>
        <c:dLbls>
          <c:showLegendKey val="0"/>
          <c:showVal val="0"/>
          <c:showCatName val="0"/>
          <c:showSerName val="0"/>
          <c:showPercent val="0"/>
          <c:showBubbleSize val="0"/>
        </c:dLbls>
        <c:axId val="568900400"/>
        <c:axId val="848741936"/>
      </c:radarChart>
      <c:catAx>
        <c:axId val="568900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8741936"/>
        <c:crosses val="autoZero"/>
        <c:auto val="1"/>
        <c:lblAlgn val="ctr"/>
        <c:lblOffset val="100"/>
        <c:noMultiLvlLbl val="0"/>
      </c:catAx>
      <c:valAx>
        <c:axId val="84874193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568900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Leistungstest</a:t>
            </a:r>
          </a:p>
        </c:rich>
      </c:tx>
      <c:layout>
        <c:manualLayout>
          <c:xMode val="edge"/>
          <c:yMode val="edge"/>
          <c:x val="0.77204346405228774"/>
          <c:y val="2.7718253968253968E-2"/>
        </c:manualLayout>
      </c:layout>
      <c:overlay val="0"/>
      <c:spPr>
        <a:noFill/>
        <a:ln>
          <a:noFill/>
        </a:ln>
        <a:effectLst/>
      </c:spPr>
      <c:txPr>
        <a:bodyPr rot="0" spcFirstLastPara="1" vertOverflow="ellipsis" vert="horz" wrap="square" anchor="ctr" anchorCtr="1"/>
        <a:lstStyle/>
        <a:p>
          <a:pPr>
            <a:defRPr sz="132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radarChart>
        <c:radarStyle val="marker"/>
        <c:varyColors val="0"/>
        <c:ser>
          <c:idx val="0"/>
          <c:order val="0"/>
          <c:tx>
            <c:strRef>
              <c:f>Datentabelle!$J$47</c:f>
              <c:strCache>
                <c:ptCount val="1"/>
                <c:pt idx="0">
                  <c:v>Quote</c:v>
                </c:pt>
              </c:strCache>
            </c:strRef>
          </c:tx>
          <c:spPr>
            <a:ln w="28575" cap="rnd">
              <a:solidFill>
                <a:schemeClr val="accent1"/>
              </a:solidFill>
              <a:round/>
            </a:ln>
            <a:effectLst/>
          </c:spPr>
          <c:marker>
            <c:symbol val="none"/>
          </c:marker>
          <c:cat>
            <c:strRef>
              <c:f>Datentabelle!$H$48:$H$70</c:f>
              <c:strCache>
                <c:ptCount val="23"/>
                <c:pt idx="0">
                  <c:v>Vorhand  Grundschlag</c:v>
                </c:pt>
                <c:pt idx="1">
                  <c:v>Vorhand  Angriffsball</c:v>
                </c:pt>
                <c:pt idx="2">
                  <c:v>Vorhand  Slice </c:v>
                </c:pt>
                <c:pt idx="3">
                  <c:v>Vorhand  Passierball</c:v>
                </c:pt>
                <c:pt idx="4">
                  <c:v>Vorhand  Stop</c:v>
                </c:pt>
                <c:pt idx="5">
                  <c:v>Vorhand  Lob</c:v>
                </c:pt>
                <c:pt idx="6">
                  <c:v>Rückhand  Grundschlag</c:v>
                </c:pt>
                <c:pt idx="7">
                  <c:v>Rückhand  Angriffsball</c:v>
                </c:pt>
                <c:pt idx="8">
                  <c:v>Rückhand  Slice </c:v>
                </c:pt>
                <c:pt idx="9">
                  <c:v>Rückhand  Passierball</c:v>
                </c:pt>
                <c:pt idx="10">
                  <c:v>Rückhand  Stop</c:v>
                </c:pt>
                <c:pt idx="11">
                  <c:v>Rückhand  Lob</c:v>
                </c:pt>
                <c:pt idx="12">
                  <c:v>Volley Vorhand </c:v>
                </c:pt>
                <c:pt idx="13">
                  <c:v>Volley Rückhand </c:v>
                </c:pt>
                <c:pt idx="14">
                  <c:v>Schmetterball Kurz hinter dem Netz </c:v>
                </c:pt>
                <c:pt idx="15">
                  <c:v>Schmetterball Hinter T-Feld </c:v>
                </c:pt>
                <c:pt idx="16">
                  <c:v>Return  Vorhand cross</c:v>
                </c:pt>
                <c:pt idx="17">
                  <c:v>Return  Vorhand longline</c:v>
                </c:pt>
                <c:pt idx="18">
                  <c:v>Return  Rückhand cross</c:v>
                </c:pt>
                <c:pt idx="19">
                  <c:v>Return  Rückhand Longline </c:v>
                </c:pt>
                <c:pt idx="20">
                  <c:v>Aufschlag  Erster </c:v>
                </c:pt>
                <c:pt idx="21">
                  <c:v>Aufschlag  Zweiter </c:v>
                </c:pt>
                <c:pt idx="22">
                  <c:v>Aufschlag  Erster Ball nach dem Aufschlag </c:v>
                </c:pt>
              </c:strCache>
            </c:strRef>
          </c:cat>
          <c:val>
            <c:numRef>
              <c:f>Datentabelle!$J$48:$J$70</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0-F6E9-478D-A907-166CBFA5C04E}"/>
            </c:ext>
          </c:extLst>
        </c:ser>
        <c:ser>
          <c:idx val="1"/>
          <c:order val="1"/>
          <c:tx>
            <c:strRef>
              <c:f>Datentabelle!$K$47</c:f>
              <c:strCache>
                <c:ptCount val="1"/>
                <c:pt idx="0">
                  <c:v>Ziel</c:v>
                </c:pt>
              </c:strCache>
            </c:strRef>
          </c:tx>
          <c:spPr>
            <a:ln w="19050" cap="rnd">
              <a:solidFill>
                <a:schemeClr val="accent2"/>
              </a:solidFill>
              <a:prstDash val="sysDot"/>
              <a:round/>
            </a:ln>
            <a:effectLst/>
          </c:spPr>
          <c:marker>
            <c:symbol val="none"/>
          </c:marker>
          <c:val>
            <c:numRef>
              <c:f>Datentabelle!$K$48:$K$70</c:f>
              <c:numCache>
                <c:formatCode>0%</c:formatCode>
                <c:ptCount val="23"/>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pt idx="14">
                  <c:v>0.8</c:v>
                </c:pt>
                <c:pt idx="15">
                  <c:v>0.8</c:v>
                </c:pt>
                <c:pt idx="16">
                  <c:v>0.8</c:v>
                </c:pt>
                <c:pt idx="17">
                  <c:v>0.8</c:v>
                </c:pt>
                <c:pt idx="18">
                  <c:v>0.8</c:v>
                </c:pt>
                <c:pt idx="19">
                  <c:v>0.8</c:v>
                </c:pt>
                <c:pt idx="20">
                  <c:v>0.8</c:v>
                </c:pt>
                <c:pt idx="21">
                  <c:v>0.8</c:v>
                </c:pt>
                <c:pt idx="22">
                  <c:v>0.8</c:v>
                </c:pt>
              </c:numCache>
            </c:numRef>
          </c:val>
          <c:extLst>
            <c:ext xmlns:c16="http://schemas.microsoft.com/office/drawing/2014/chart" uri="{C3380CC4-5D6E-409C-BE32-E72D297353CC}">
              <c16:uniqueId val="{00000001-F6E9-478D-A907-166CBFA5C04E}"/>
            </c:ext>
          </c:extLst>
        </c:ser>
        <c:dLbls>
          <c:showLegendKey val="0"/>
          <c:showVal val="0"/>
          <c:showCatName val="0"/>
          <c:showSerName val="0"/>
          <c:showPercent val="0"/>
          <c:showBubbleSize val="0"/>
        </c:dLbls>
        <c:axId val="350883247"/>
        <c:axId val="1574726207"/>
      </c:radarChart>
      <c:catAx>
        <c:axId val="3508832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1574726207"/>
        <c:crosses val="autoZero"/>
        <c:auto val="1"/>
        <c:lblAlgn val="ctr"/>
        <c:lblOffset val="100"/>
        <c:noMultiLvlLbl val="0"/>
      </c:catAx>
      <c:valAx>
        <c:axId val="1574726207"/>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350883247"/>
        <c:crosses val="autoZero"/>
        <c:crossBetween val="between"/>
        <c:majorUnit val="0.2"/>
      </c:valAx>
      <c:spPr>
        <a:noFill/>
        <a:ln>
          <a:noFill/>
        </a:ln>
        <a:effectLst/>
      </c:spPr>
    </c:plotArea>
    <c:legend>
      <c:legendPos val="b"/>
      <c:layout>
        <c:manualLayout>
          <c:xMode val="edge"/>
          <c:yMode val="edge"/>
          <c:x val="0.11851339869281045"/>
          <c:y val="0.94162281746031751"/>
          <c:w val="0.25855522515057111"/>
          <c:h val="4.697481812912277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de-DE" b="1"/>
              <a:t>LK,</a:t>
            </a:r>
            <a:r>
              <a:rPr lang="de-DE" b="1" baseline="0"/>
              <a:t> </a:t>
            </a:r>
            <a:r>
              <a:rPr lang="de-DE" b="1"/>
              <a:t> DTB Rangliste und Sieg-Quote</a:t>
            </a:r>
          </a:p>
        </c:rich>
      </c:tx>
      <c:overlay val="0"/>
      <c:spPr>
        <a:noFill/>
        <a:ln>
          <a:noFill/>
        </a:ln>
        <a:effectLst/>
      </c:spPr>
      <c:txPr>
        <a:bodyPr rot="0" spcFirstLastPara="1" vertOverflow="ellipsis" vert="horz" wrap="square" anchor="ctr" anchorCtr="1"/>
        <a:lstStyle/>
        <a:p>
          <a:pPr>
            <a:defRPr sz="132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5.1150221240634661E-2"/>
          <c:y val="6.449900022217285E-2"/>
          <c:w val="0.85320127913129495"/>
          <c:h val="0.78439478095776694"/>
        </c:manualLayout>
      </c:layout>
      <c:lineChart>
        <c:grouping val="standard"/>
        <c:varyColors val="0"/>
        <c:ser>
          <c:idx val="1"/>
          <c:order val="0"/>
          <c:tx>
            <c:strRef>
              <c:f>Start!$A$11</c:f>
              <c:strCache>
                <c:ptCount val="1"/>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Start!$D$7:$K$7</c:f>
              <c:numCache>
                <c:formatCode>General</c:formatCode>
                <c:ptCount val="8"/>
              </c:numCache>
            </c:numRef>
          </c:cat>
          <c:val>
            <c:numRef>
              <c:f>Start!$D$11:$K$11</c:f>
              <c:numCache>
                <c:formatCode>General</c:formatCode>
                <c:ptCount val="8"/>
              </c:numCache>
            </c:numRef>
          </c:val>
          <c:smooth val="0"/>
          <c:extLst>
            <c:ext xmlns:c16="http://schemas.microsoft.com/office/drawing/2014/chart" uri="{C3380CC4-5D6E-409C-BE32-E72D297353CC}">
              <c16:uniqueId val="{00000000-6AEB-4E77-8B39-D73C4DC69BD6}"/>
            </c:ext>
          </c:extLst>
        </c:ser>
        <c:ser>
          <c:idx val="3"/>
          <c:order val="1"/>
          <c:tx>
            <c:strRef>
              <c:f>Start!$A$12</c:f>
              <c:strCache>
                <c:ptCount val="1"/>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Start!$D$7:$K$7</c:f>
              <c:numCache>
                <c:formatCode>General</c:formatCode>
                <c:ptCount val="8"/>
              </c:numCache>
            </c:numRef>
          </c:cat>
          <c:val>
            <c:numRef>
              <c:f>Start!$D$12:$K$12</c:f>
              <c:numCache>
                <c:formatCode>General</c:formatCode>
                <c:ptCount val="8"/>
              </c:numCache>
            </c:numRef>
          </c:val>
          <c:smooth val="0"/>
          <c:extLst>
            <c:ext xmlns:c16="http://schemas.microsoft.com/office/drawing/2014/chart" uri="{C3380CC4-5D6E-409C-BE32-E72D297353CC}">
              <c16:uniqueId val="{00000001-6AEB-4E77-8B39-D73C4DC69BD6}"/>
            </c:ext>
          </c:extLst>
        </c:ser>
        <c:dLbls>
          <c:showLegendKey val="0"/>
          <c:showVal val="0"/>
          <c:showCatName val="0"/>
          <c:showSerName val="0"/>
          <c:showPercent val="0"/>
          <c:showBubbleSize val="0"/>
        </c:dLbls>
        <c:marker val="1"/>
        <c:smooth val="0"/>
        <c:axId val="710128928"/>
        <c:axId val="1934266768"/>
      </c:lineChart>
      <c:lineChart>
        <c:grouping val="standard"/>
        <c:varyColors val="0"/>
        <c:ser>
          <c:idx val="0"/>
          <c:order val="2"/>
          <c:tx>
            <c:strRef>
              <c:f>Start!$A$13</c:f>
              <c:strCache>
                <c:ptCount val="1"/>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Start!$D$7:$K$7</c:f>
              <c:numCache>
                <c:formatCode>General</c:formatCode>
                <c:ptCount val="8"/>
              </c:numCache>
            </c:numRef>
          </c:cat>
          <c:val>
            <c:numRef>
              <c:f>Start!$D$13:$K$13</c:f>
              <c:numCache>
                <c:formatCode>0%</c:formatCode>
                <c:ptCount val="8"/>
              </c:numCache>
            </c:numRef>
          </c:val>
          <c:smooth val="0"/>
          <c:extLst>
            <c:ext xmlns:c16="http://schemas.microsoft.com/office/drawing/2014/chart" uri="{C3380CC4-5D6E-409C-BE32-E72D297353CC}">
              <c16:uniqueId val="{00000000-169F-4E4D-B569-92CBBF88CE67}"/>
            </c:ext>
          </c:extLst>
        </c:ser>
        <c:dLbls>
          <c:showLegendKey val="0"/>
          <c:showVal val="0"/>
          <c:showCatName val="0"/>
          <c:showSerName val="0"/>
          <c:showPercent val="0"/>
          <c:showBubbleSize val="0"/>
        </c:dLbls>
        <c:marker val="1"/>
        <c:smooth val="0"/>
        <c:axId val="1612387616"/>
        <c:axId val="1169158432"/>
      </c:lineChart>
      <c:catAx>
        <c:axId val="710128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1934266768"/>
        <c:crosses val="autoZero"/>
        <c:auto val="1"/>
        <c:lblAlgn val="ctr"/>
        <c:lblOffset val="100"/>
        <c:noMultiLvlLbl val="0"/>
      </c:catAx>
      <c:valAx>
        <c:axId val="1934266768"/>
        <c:scaling>
          <c:orientation val="minMax"/>
          <c:min val="1"/>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710128928"/>
        <c:crosses val="autoZero"/>
        <c:crossBetween val="between"/>
      </c:valAx>
      <c:valAx>
        <c:axId val="1169158432"/>
        <c:scaling>
          <c:orientation val="minMax"/>
          <c:max val="1"/>
          <c:min val="0"/>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1612387616"/>
        <c:crosses val="max"/>
        <c:crossBetween val="between"/>
      </c:valAx>
      <c:catAx>
        <c:axId val="1612387616"/>
        <c:scaling>
          <c:orientation val="minMax"/>
        </c:scaling>
        <c:delete val="1"/>
        <c:axPos val="b"/>
        <c:numFmt formatCode="General" sourceLinked="1"/>
        <c:majorTickMark val="out"/>
        <c:minorTickMark val="none"/>
        <c:tickLblPos val="nextTo"/>
        <c:crossAx val="116915843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Fitness Test DTB - Power  </a:t>
            </a:r>
          </a:p>
        </c:rich>
      </c:tx>
      <c:overlay val="0"/>
      <c:spPr>
        <a:noFill/>
        <a:ln>
          <a:noFill/>
        </a:ln>
        <a:effectLst/>
      </c:spPr>
      <c:txPr>
        <a:bodyPr rot="0" spcFirstLastPara="1" vertOverflow="ellipsis" vert="horz" wrap="square" anchor="ctr" anchorCtr="1"/>
        <a:lstStyle/>
        <a:p>
          <a:pPr>
            <a:defRPr sz="132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21884276518800877"/>
          <c:y val="0.1777423252277068"/>
          <c:w val="0.52970384953713401"/>
          <c:h val="0.7119530560027264"/>
        </c:manualLayout>
      </c:layout>
      <c:radarChart>
        <c:radarStyle val="marker"/>
        <c:varyColors val="0"/>
        <c:ser>
          <c:idx val="0"/>
          <c:order val="0"/>
          <c:tx>
            <c:strRef>
              <c:f>'5. Fitnesstest'!$S$18</c:f>
              <c:strCache>
                <c:ptCount val="1"/>
                <c:pt idx="0">
                  <c:v>Kal.Alter </c:v>
                </c:pt>
              </c:strCache>
            </c:strRef>
          </c:tx>
          <c:spPr>
            <a:ln w="28575" cap="rnd">
              <a:solidFill>
                <a:schemeClr val="accent1"/>
              </a:solidFill>
              <a:round/>
            </a:ln>
            <a:effectLst/>
          </c:spPr>
          <c:marker>
            <c:symbol val="none"/>
          </c:marker>
          <c:cat>
            <c:strRef>
              <c:f>'5. Fitnesstest'!$B$19:$B$22</c:f>
              <c:strCache>
                <c:ptCount val="4"/>
                <c:pt idx="0">
                  <c:v>Medizinball über Kopf</c:v>
                </c:pt>
                <c:pt idx="1">
                  <c:v>Medizinball Vorhand</c:v>
                </c:pt>
                <c:pt idx="2">
                  <c:v>Medizinball Rückhand</c:v>
                </c:pt>
                <c:pt idx="3">
                  <c:v>Aufschlag Mittelwert</c:v>
                </c:pt>
              </c:strCache>
            </c:strRef>
          </c:cat>
          <c:val>
            <c:numRef>
              <c:f>'5. Fitnesstest'!$S$19:$S$22</c:f>
              <c:numCache>
                <c:formatCode>0%</c:formatCode>
                <c:ptCount val="4"/>
                <c:pt idx="0">
                  <c:v>0</c:v>
                </c:pt>
                <c:pt idx="1">
                  <c:v>0</c:v>
                </c:pt>
                <c:pt idx="2">
                  <c:v>0</c:v>
                </c:pt>
                <c:pt idx="3">
                  <c:v>0</c:v>
                </c:pt>
              </c:numCache>
            </c:numRef>
          </c:val>
          <c:extLst>
            <c:ext xmlns:c16="http://schemas.microsoft.com/office/drawing/2014/chart" uri="{C3380CC4-5D6E-409C-BE32-E72D297353CC}">
              <c16:uniqueId val="{00000000-B709-49C3-B602-7EA0609CA86A}"/>
            </c:ext>
          </c:extLst>
        </c:ser>
        <c:ser>
          <c:idx val="1"/>
          <c:order val="1"/>
          <c:tx>
            <c:strRef>
              <c:f>'5. Fitnesstest'!$T$18</c:f>
              <c:strCache>
                <c:ptCount val="1"/>
                <c:pt idx="0">
                  <c:v>bio Alter</c:v>
                </c:pt>
              </c:strCache>
            </c:strRef>
          </c:tx>
          <c:spPr>
            <a:ln w="28575" cap="rnd">
              <a:solidFill>
                <a:schemeClr val="accent2"/>
              </a:solidFill>
              <a:round/>
            </a:ln>
            <a:effectLst/>
          </c:spPr>
          <c:marker>
            <c:symbol val="none"/>
          </c:marker>
          <c:cat>
            <c:strRef>
              <c:f>'5. Fitnesstest'!$B$19:$B$22</c:f>
              <c:strCache>
                <c:ptCount val="4"/>
                <c:pt idx="0">
                  <c:v>Medizinball über Kopf</c:v>
                </c:pt>
                <c:pt idx="1">
                  <c:v>Medizinball Vorhand</c:v>
                </c:pt>
                <c:pt idx="2">
                  <c:v>Medizinball Rückhand</c:v>
                </c:pt>
                <c:pt idx="3">
                  <c:v>Aufschlag Mittelwert</c:v>
                </c:pt>
              </c:strCache>
            </c:strRef>
          </c:cat>
          <c:val>
            <c:numRef>
              <c:f>'5. Fitnesstest'!$T$19:$T$22</c:f>
              <c:numCache>
                <c:formatCode>0%</c:formatCode>
                <c:ptCount val="4"/>
                <c:pt idx="0">
                  <c:v>0</c:v>
                </c:pt>
                <c:pt idx="1">
                  <c:v>0</c:v>
                </c:pt>
                <c:pt idx="2">
                  <c:v>0</c:v>
                </c:pt>
                <c:pt idx="3">
                  <c:v>0</c:v>
                </c:pt>
              </c:numCache>
            </c:numRef>
          </c:val>
          <c:extLst>
            <c:ext xmlns:c16="http://schemas.microsoft.com/office/drawing/2014/chart" uri="{C3380CC4-5D6E-409C-BE32-E72D297353CC}">
              <c16:uniqueId val="{00000001-B709-49C3-B602-7EA0609CA86A}"/>
            </c:ext>
          </c:extLst>
        </c:ser>
        <c:dLbls>
          <c:showLegendKey val="0"/>
          <c:showVal val="0"/>
          <c:showCatName val="0"/>
          <c:showSerName val="0"/>
          <c:showPercent val="0"/>
          <c:showBubbleSize val="0"/>
        </c:dLbls>
        <c:axId val="568900400"/>
        <c:axId val="848741936"/>
      </c:radarChart>
      <c:catAx>
        <c:axId val="568900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8741936"/>
        <c:crosses val="autoZero"/>
        <c:auto val="1"/>
        <c:lblAlgn val="ctr"/>
        <c:lblOffset val="100"/>
        <c:noMultiLvlLbl val="0"/>
      </c:catAx>
      <c:valAx>
        <c:axId val="84874193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568900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Fitness Test DTB - Basiskraft</a:t>
            </a:r>
          </a:p>
        </c:rich>
      </c:tx>
      <c:layout>
        <c:manualLayout>
          <c:xMode val="edge"/>
          <c:yMode val="edge"/>
          <c:x val="0.32203794037940381"/>
          <c:y val="1.0079365079365079E-2"/>
        </c:manualLayout>
      </c:layout>
      <c:overlay val="0"/>
      <c:spPr>
        <a:noFill/>
        <a:ln>
          <a:noFill/>
        </a:ln>
        <a:effectLst/>
      </c:spPr>
      <c:txPr>
        <a:bodyPr rot="0" spcFirstLastPara="1" vertOverflow="ellipsis" vert="horz" wrap="square" anchor="ctr" anchorCtr="1"/>
        <a:lstStyle/>
        <a:p>
          <a:pPr>
            <a:defRPr sz="132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21884276518800877"/>
          <c:y val="0.1777423252277068"/>
          <c:w val="0.52970384953713401"/>
          <c:h val="0.7119530560027264"/>
        </c:manualLayout>
      </c:layout>
      <c:radarChart>
        <c:radarStyle val="marker"/>
        <c:varyColors val="0"/>
        <c:ser>
          <c:idx val="0"/>
          <c:order val="0"/>
          <c:tx>
            <c:strRef>
              <c:f>'5. Fitnesstest'!$S$18</c:f>
              <c:strCache>
                <c:ptCount val="1"/>
                <c:pt idx="0">
                  <c:v>Kal.Alter </c:v>
                </c:pt>
              </c:strCache>
            </c:strRef>
          </c:tx>
          <c:spPr>
            <a:ln w="28575" cap="rnd">
              <a:solidFill>
                <a:schemeClr val="accent1"/>
              </a:solidFill>
              <a:round/>
            </a:ln>
            <a:effectLst/>
          </c:spPr>
          <c:marker>
            <c:symbol val="none"/>
          </c:marker>
          <c:cat>
            <c:strRef>
              <c:f>'5. Fitnesstest'!$B$23:$B$25</c:f>
              <c:strCache>
                <c:ptCount val="3"/>
                <c:pt idx="0">
                  <c:v>Handkraft Dominant</c:v>
                </c:pt>
                <c:pt idx="1">
                  <c:v>Liegestütz</c:v>
                </c:pt>
                <c:pt idx="2">
                  <c:v>Rücken</c:v>
                </c:pt>
              </c:strCache>
            </c:strRef>
          </c:cat>
          <c:val>
            <c:numRef>
              <c:f>'5. Fitnesstest'!$S$23:$S$25</c:f>
              <c:numCache>
                <c:formatCode>0%</c:formatCode>
                <c:ptCount val="3"/>
                <c:pt idx="0">
                  <c:v>0</c:v>
                </c:pt>
                <c:pt idx="1">
                  <c:v>0</c:v>
                </c:pt>
                <c:pt idx="2">
                  <c:v>0</c:v>
                </c:pt>
              </c:numCache>
            </c:numRef>
          </c:val>
          <c:extLst>
            <c:ext xmlns:c16="http://schemas.microsoft.com/office/drawing/2014/chart" uri="{C3380CC4-5D6E-409C-BE32-E72D297353CC}">
              <c16:uniqueId val="{00000000-8B49-4A03-8BF6-688E4EF06BCF}"/>
            </c:ext>
          </c:extLst>
        </c:ser>
        <c:ser>
          <c:idx val="1"/>
          <c:order val="1"/>
          <c:tx>
            <c:strRef>
              <c:f>'5. Fitnesstest'!$T$18</c:f>
              <c:strCache>
                <c:ptCount val="1"/>
                <c:pt idx="0">
                  <c:v>bio Alter</c:v>
                </c:pt>
              </c:strCache>
            </c:strRef>
          </c:tx>
          <c:spPr>
            <a:ln w="28575" cap="rnd">
              <a:solidFill>
                <a:schemeClr val="accent2"/>
              </a:solidFill>
              <a:round/>
            </a:ln>
            <a:effectLst/>
          </c:spPr>
          <c:marker>
            <c:symbol val="none"/>
          </c:marker>
          <c:cat>
            <c:strRef>
              <c:f>'5. Fitnesstest'!$B$23:$B$25</c:f>
              <c:strCache>
                <c:ptCount val="3"/>
                <c:pt idx="0">
                  <c:v>Handkraft Dominant</c:v>
                </c:pt>
                <c:pt idx="1">
                  <c:v>Liegestütz</c:v>
                </c:pt>
                <c:pt idx="2">
                  <c:v>Rücken</c:v>
                </c:pt>
              </c:strCache>
            </c:strRef>
          </c:cat>
          <c:val>
            <c:numRef>
              <c:f>'5. Fitnesstest'!$T$23:$T$25</c:f>
              <c:numCache>
                <c:formatCode>0%</c:formatCode>
                <c:ptCount val="3"/>
                <c:pt idx="0">
                  <c:v>0</c:v>
                </c:pt>
                <c:pt idx="1">
                  <c:v>0</c:v>
                </c:pt>
                <c:pt idx="2">
                  <c:v>0</c:v>
                </c:pt>
              </c:numCache>
            </c:numRef>
          </c:val>
          <c:extLst>
            <c:ext xmlns:c16="http://schemas.microsoft.com/office/drawing/2014/chart" uri="{C3380CC4-5D6E-409C-BE32-E72D297353CC}">
              <c16:uniqueId val="{00000001-8B49-4A03-8BF6-688E4EF06BCF}"/>
            </c:ext>
          </c:extLst>
        </c:ser>
        <c:dLbls>
          <c:showLegendKey val="0"/>
          <c:showVal val="0"/>
          <c:showCatName val="0"/>
          <c:showSerName val="0"/>
          <c:showPercent val="0"/>
          <c:showBubbleSize val="0"/>
        </c:dLbls>
        <c:axId val="568900400"/>
        <c:axId val="848741936"/>
      </c:radarChart>
      <c:catAx>
        <c:axId val="568900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8741936"/>
        <c:crosses val="autoZero"/>
        <c:auto val="1"/>
        <c:lblAlgn val="ctr"/>
        <c:lblOffset val="100"/>
        <c:noMultiLvlLbl val="0"/>
      </c:catAx>
      <c:valAx>
        <c:axId val="84874193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568900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Fitness Test DTB - Schnellkraft</a:t>
            </a:r>
          </a:p>
        </c:rich>
      </c:tx>
      <c:layout>
        <c:manualLayout>
          <c:xMode val="edge"/>
          <c:yMode val="edge"/>
          <c:x val="0.32203794037940381"/>
          <c:y val="1.0079365079365079E-2"/>
        </c:manualLayout>
      </c:layout>
      <c:overlay val="0"/>
      <c:spPr>
        <a:noFill/>
        <a:ln>
          <a:noFill/>
        </a:ln>
        <a:effectLst/>
      </c:spPr>
      <c:txPr>
        <a:bodyPr rot="0" spcFirstLastPara="1" vertOverflow="ellipsis" vert="horz" wrap="square" anchor="ctr" anchorCtr="1"/>
        <a:lstStyle/>
        <a:p>
          <a:pPr>
            <a:defRPr sz="132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21884276518800877"/>
          <c:y val="0.1777423252277068"/>
          <c:w val="0.52970384953713401"/>
          <c:h val="0.7119530560027264"/>
        </c:manualLayout>
      </c:layout>
      <c:radarChart>
        <c:radarStyle val="marker"/>
        <c:varyColors val="0"/>
        <c:ser>
          <c:idx val="0"/>
          <c:order val="0"/>
          <c:tx>
            <c:strRef>
              <c:f>'5. Fitnesstest'!$S$18</c:f>
              <c:strCache>
                <c:ptCount val="1"/>
                <c:pt idx="0">
                  <c:v>Kal.Alter </c:v>
                </c:pt>
              </c:strCache>
            </c:strRef>
          </c:tx>
          <c:spPr>
            <a:ln w="28575" cap="rnd">
              <a:solidFill>
                <a:schemeClr val="accent1"/>
              </a:solidFill>
              <a:round/>
            </a:ln>
            <a:effectLst/>
          </c:spPr>
          <c:marker>
            <c:symbol val="none"/>
          </c:marker>
          <c:cat>
            <c:strRef>
              <c:f>'5. Fitnesstest'!$B$26:$B$34</c:f>
              <c:strCache>
                <c:ptCount val="9"/>
                <c:pt idx="0">
                  <c:v>5m Linearsprint</c:v>
                </c:pt>
                <c:pt idx="1">
                  <c:v>10m Linearsprint</c:v>
                </c:pt>
                <c:pt idx="2">
                  <c:v>20m Linearsprint</c:v>
                </c:pt>
                <c:pt idx="3">
                  <c:v>RWS VH Gesamt</c:v>
                </c:pt>
                <c:pt idx="4">
                  <c:v>RWS RH Gesamt</c:v>
                </c:pt>
                <c:pt idx="5">
                  <c:v>Conter-Movement Jump</c:v>
                </c:pt>
                <c:pt idx="6">
                  <c:v>Standweitsprung</c:v>
                </c:pt>
                <c:pt idx="7">
                  <c:v>Sprungeffizienz</c:v>
                </c:pt>
                <c:pt idx="8">
                  <c:v>Tapping</c:v>
                </c:pt>
              </c:strCache>
            </c:strRef>
          </c:cat>
          <c:val>
            <c:numRef>
              <c:f>'5. Fitnesstest'!$S$26:$S$34</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F88A-4018-B992-7CA26DFD6A79}"/>
            </c:ext>
          </c:extLst>
        </c:ser>
        <c:ser>
          <c:idx val="1"/>
          <c:order val="1"/>
          <c:tx>
            <c:strRef>
              <c:f>'5. Fitnesstest'!$T$18</c:f>
              <c:strCache>
                <c:ptCount val="1"/>
                <c:pt idx="0">
                  <c:v>bio Alter</c:v>
                </c:pt>
              </c:strCache>
            </c:strRef>
          </c:tx>
          <c:spPr>
            <a:ln w="28575" cap="rnd">
              <a:solidFill>
                <a:schemeClr val="accent2"/>
              </a:solidFill>
              <a:round/>
            </a:ln>
            <a:effectLst/>
          </c:spPr>
          <c:marker>
            <c:symbol val="none"/>
          </c:marker>
          <c:cat>
            <c:strRef>
              <c:f>'5. Fitnesstest'!$B$26:$B$34</c:f>
              <c:strCache>
                <c:ptCount val="9"/>
                <c:pt idx="0">
                  <c:v>5m Linearsprint</c:v>
                </c:pt>
                <c:pt idx="1">
                  <c:v>10m Linearsprint</c:v>
                </c:pt>
                <c:pt idx="2">
                  <c:v>20m Linearsprint</c:v>
                </c:pt>
                <c:pt idx="3">
                  <c:v>RWS VH Gesamt</c:v>
                </c:pt>
                <c:pt idx="4">
                  <c:v>RWS RH Gesamt</c:v>
                </c:pt>
                <c:pt idx="5">
                  <c:v>Conter-Movement Jump</c:v>
                </c:pt>
                <c:pt idx="6">
                  <c:v>Standweitsprung</c:v>
                </c:pt>
                <c:pt idx="7">
                  <c:v>Sprungeffizienz</c:v>
                </c:pt>
                <c:pt idx="8">
                  <c:v>Tapping</c:v>
                </c:pt>
              </c:strCache>
            </c:strRef>
          </c:cat>
          <c:val>
            <c:numRef>
              <c:f>'5. Fitnesstest'!$T$26:$T$34</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F88A-4018-B992-7CA26DFD6A79}"/>
            </c:ext>
          </c:extLst>
        </c:ser>
        <c:dLbls>
          <c:showLegendKey val="0"/>
          <c:showVal val="0"/>
          <c:showCatName val="0"/>
          <c:showSerName val="0"/>
          <c:showPercent val="0"/>
          <c:showBubbleSize val="0"/>
        </c:dLbls>
        <c:axId val="568900400"/>
        <c:axId val="848741936"/>
      </c:radarChart>
      <c:catAx>
        <c:axId val="568900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8741936"/>
        <c:crosses val="autoZero"/>
        <c:auto val="1"/>
        <c:lblAlgn val="ctr"/>
        <c:lblOffset val="100"/>
        <c:noMultiLvlLbl val="0"/>
      </c:catAx>
      <c:valAx>
        <c:axId val="84874193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568900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25400</xdr:rowOff>
    </xdr:from>
    <xdr:to>
      <xdr:col>13</xdr:col>
      <xdr:colOff>139700</xdr:colOff>
      <xdr:row>35</xdr:row>
      <xdr:rowOff>25400</xdr:rowOff>
    </xdr:to>
    <xdr:sp macro="" textlink="">
      <xdr:nvSpPr>
        <xdr:cNvPr id="2" name="Textfeld 1">
          <a:extLst>
            <a:ext uri="{FF2B5EF4-FFF2-40B4-BE49-F238E27FC236}">
              <a16:creationId xmlns:a16="http://schemas.microsoft.com/office/drawing/2014/main" id="{ABF70DD3-4684-A630-8E3C-5CBA909993EE}"/>
            </a:ext>
          </a:extLst>
        </xdr:cNvPr>
        <xdr:cNvSpPr txBox="1"/>
      </xdr:nvSpPr>
      <xdr:spPr>
        <a:xfrm>
          <a:off x="0" y="25400"/>
          <a:ext cx="10706100" cy="622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a:t>Ablauf:</a:t>
          </a:r>
        </a:p>
        <a:p>
          <a:r>
            <a:rPr lang="de-DE" sz="1400" b="1"/>
            <a:t>Start </a:t>
          </a:r>
          <a:endParaRPr lang="de-DE" sz="1400"/>
        </a:p>
        <a:p>
          <a:pPr lvl="1"/>
          <a:r>
            <a:rPr lang="de-DE" sz="1400"/>
            <a:t>Trage deine persönlichen Daten (Name, Alter, LK, Rangliste, Siegquote)</a:t>
          </a:r>
        </a:p>
        <a:p>
          <a:pPr lvl="1"/>
          <a:r>
            <a:rPr lang="de-DE" sz="1400"/>
            <a:t>Über die Autofilter kannst Du die DTB Rangliste entsprechend filtern (z.B.</a:t>
          </a:r>
          <a:r>
            <a:rPr lang="de-DE" sz="1400" baseline="0"/>
            <a:t> Jahrgänge, Verbändet etc.)</a:t>
          </a:r>
          <a:endParaRPr lang="de-DE" sz="1400"/>
        </a:p>
        <a:p>
          <a:r>
            <a:rPr lang="de-DE" sz="1400" b="1"/>
            <a:t>Langfristiges Potential </a:t>
          </a:r>
          <a:endParaRPr lang="de-DE" sz="1400"/>
        </a:p>
        <a:p>
          <a:pPr lvl="1"/>
          <a:r>
            <a:rPr lang="de-DE" sz="1400"/>
            <a:t>Bewerte dich bitte selbst und anschließend bitte die ausgewählten Personen um ihre Einschätzung</a:t>
          </a:r>
        </a:p>
        <a:p>
          <a:pPr lvl="1"/>
          <a:r>
            <a:rPr lang="de-DE" sz="1400"/>
            <a:t>Anschließend überlegt gemeinsam, welche Maßnahmen du umsetzen möchtest, um deine langfristigen Ziele zu erreichen.</a:t>
          </a:r>
        </a:p>
        <a:p>
          <a:r>
            <a:rPr lang="de-DE" sz="1400" b="1"/>
            <a:t>Kurzfristiges Ziel </a:t>
          </a:r>
          <a:endParaRPr lang="de-DE" sz="1400"/>
        </a:p>
        <a:p>
          <a:pPr lvl="1"/>
          <a:r>
            <a:rPr lang="de-DE" sz="1400"/>
            <a:t>Bewerte dich bitte wieder selbst und anschließend bitte wieder die genannten Personen um ihre Einschätzung, Anschließend überlegt ihr wieder gemeinsam, welche Maßnahmen du umsetzen möchtest, um auch deine kurzfristigen Ziele zu erreichen.</a:t>
          </a:r>
        </a:p>
        <a:p>
          <a:pPr lvl="1"/>
          <a:r>
            <a:rPr lang="de-DE" sz="1400"/>
            <a:t>Definiere für dich bitte deine "Glaubenssätze“, sie werden Dir ein  positives Gefühl bei den einzelnen Schlägen/Spielsituationen  geben</a:t>
          </a:r>
        </a:p>
        <a:p>
          <a:r>
            <a:rPr lang="de-DE" sz="1400" b="1"/>
            <a:t>Leistungstest</a:t>
          </a:r>
          <a:endParaRPr lang="de-DE" sz="1400"/>
        </a:p>
        <a:p>
          <a:pPr lvl="1"/>
          <a:r>
            <a:rPr lang="de-DE" sz="1400"/>
            <a:t>Mache bitte mit deinem Coach oder einem anderen Tennisspieler den Leistungstest</a:t>
          </a:r>
        </a:p>
        <a:p>
          <a:r>
            <a:rPr lang="de-DE" sz="1400" b="1"/>
            <a:t>Fitnesstest</a:t>
          </a:r>
          <a:endParaRPr lang="de-DE" sz="1400"/>
        </a:p>
        <a:p>
          <a:pPr lvl="1"/>
          <a:r>
            <a:rPr lang="de-DE" sz="1400"/>
            <a:t>Mache den Fitnesstest mit deinem Coach oder einem Freund, wenn Du im Verband trainierst, werden diese regelmäßig dort durchgeführt.</a:t>
          </a:r>
        </a:p>
        <a:p>
          <a:r>
            <a:rPr lang="de-DE" sz="1400" b="1"/>
            <a:t>Gesamtergebnis</a:t>
          </a:r>
          <a:endParaRPr lang="de-DE" sz="1400"/>
        </a:p>
        <a:p>
          <a:pPr lvl="1"/>
          <a:r>
            <a:rPr lang="de-DE" sz="1400"/>
            <a:t>Hier siehst Du grafisch deine Ergebnisse</a:t>
          </a:r>
        </a:p>
        <a:p>
          <a:pPr lvl="1"/>
          <a:r>
            <a:rPr lang="de-DE" sz="1400"/>
            <a:t>Diskutiere mit deinem Coach, die Punkte mit dem höchsten Verbesserungsbedarf und der größten Abweichungen bei den Bewertungen.</a:t>
          </a:r>
        </a:p>
        <a:p>
          <a:pPr lvl="1"/>
          <a:r>
            <a:rPr lang="de-DE" sz="1400"/>
            <a:t>Vergesse bitte nicht deine Stärken weiterhin zu stärken!</a:t>
          </a:r>
        </a:p>
        <a:p>
          <a:r>
            <a:rPr lang="de-DE" sz="1400" b="1"/>
            <a:t>Maßnahmen, um dein Potential voll auszuschöpfen </a:t>
          </a:r>
          <a:endParaRPr lang="de-DE" sz="1400"/>
        </a:p>
        <a:p>
          <a:pPr lvl="1"/>
          <a:r>
            <a:rPr lang="de-DE" sz="1400"/>
            <a:t>Nachdem alle ihr Feedback gemacht haben und Du das Gesamtergebnis mit deinem Trainer besprochen hast, geht bitte nochmal gemeinsam die definieren Maßnahmen durch. Vielleicht kann man einiges streichen bzw. ergänzen, damit du deine kurzfristigen und langfristigen Ziele erreichen kannst.</a:t>
          </a:r>
        </a:p>
        <a:p>
          <a:r>
            <a:rPr lang="de-DE" sz="1400" b="1"/>
            <a:t>Trainingsplan</a:t>
          </a:r>
          <a:endParaRPr lang="de-DE" sz="1400"/>
        </a:p>
        <a:p>
          <a:pPr lvl="1"/>
          <a:r>
            <a:rPr lang="de-DE" sz="1400"/>
            <a:t>Erstelle mit deinem Coach einen individuellen Trainingsplan und überprüfe regelmäßig den Erfolg des Trainings anhand des Leistungs- und Fitnesstest.</a:t>
          </a:r>
        </a:p>
        <a:p>
          <a:endParaRPr lang="de-DE" sz="1100"/>
        </a:p>
      </xdr:txBody>
    </xdr:sp>
    <xdr:clientData/>
  </xdr:twoCellAnchor>
  <xdr:twoCellAnchor editAs="oneCell">
    <xdr:from>
      <xdr:col>10</xdr:col>
      <xdr:colOff>366445</xdr:colOff>
      <xdr:row>0</xdr:row>
      <xdr:rowOff>139700</xdr:rowOff>
    </xdr:from>
    <xdr:to>
      <xdr:col>13</xdr:col>
      <xdr:colOff>6765</xdr:colOff>
      <xdr:row>7</xdr:row>
      <xdr:rowOff>51031</xdr:rowOff>
    </xdr:to>
    <xdr:pic>
      <xdr:nvPicPr>
        <xdr:cNvPr id="3" name="Grafik 2">
          <a:extLst>
            <a:ext uri="{FF2B5EF4-FFF2-40B4-BE49-F238E27FC236}">
              <a16:creationId xmlns:a16="http://schemas.microsoft.com/office/drawing/2014/main" id="{78D213FF-2480-146D-1CCD-DEF00F4E0FF9}"/>
            </a:ext>
          </a:extLst>
        </xdr:cNvPr>
        <xdr:cNvPicPr>
          <a:picLocks noChangeAspect="1"/>
        </xdr:cNvPicPr>
      </xdr:nvPicPr>
      <xdr:blipFill>
        <a:blip xmlns:r="http://schemas.openxmlformats.org/officeDocument/2006/relationships" r:embed="rId1"/>
        <a:stretch>
          <a:fillRect/>
        </a:stretch>
      </xdr:blipFill>
      <xdr:spPr>
        <a:xfrm>
          <a:off x="8494445" y="139700"/>
          <a:ext cx="2078720" cy="11559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120650</xdr:colOff>
      <xdr:row>0</xdr:row>
      <xdr:rowOff>88900</xdr:rowOff>
    </xdr:from>
    <xdr:to>
      <xdr:col>10</xdr:col>
      <xdr:colOff>612507</xdr:colOff>
      <xdr:row>1</xdr:row>
      <xdr:rowOff>236537</xdr:rowOff>
    </xdr:to>
    <xdr:pic>
      <xdr:nvPicPr>
        <xdr:cNvPr id="4" name="Grafik 3">
          <a:extLst>
            <a:ext uri="{FF2B5EF4-FFF2-40B4-BE49-F238E27FC236}">
              <a16:creationId xmlns:a16="http://schemas.microsoft.com/office/drawing/2014/main" id="{414AFF77-7D8D-4C9A-B2E9-2412800546DD}"/>
            </a:ext>
          </a:extLst>
        </xdr:cNvPr>
        <xdr:cNvPicPr>
          <a:picLocks noChangeAspect="1"/>
        </xdr:cNvPicPr>
      </xdr:nvPicPr>
      <xdr:blipFill>
        <a:blip xmlns:r="http://schemas.openxmlformats.org/officeDocument/2006/relationships" r:embed="rId1"/>
        <a:stretch>
          <a:fillRect/>
        </a:stretch>
      </xdr:blipFill>
      <xdr:spPr>
        <a:xfrm>
          <a:off x="9245600" y="88900"/>
          <a:ext cx="1304657" cy="7254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2133600</xdr:colOff>
      <xdr:row>0</xdr:row>
      <xdr:rowOff>0</xdr:rowOff>
    </xdr:from>
    <xdr:to>
      <xdr:col>9</xdr:col>
      <xdr:colOff>3438257</xdr:colOff>
      <xdr:row>0</xdr:row>
      <xdr:rowOff>725487</xdr:rowOff>
    </xdr:to>
    <xdr:pic>
      <xdr:nvPicPr>
        <xdr:cNvPr id="2" name="Grafik 1">
          <a:extLst>
            <a:ext uri="{FF2B5EF4-FFF2-40B4-BE49-F238E27FC236}">
              <a16:creationId xmlns:a16="http://schemas.microsoft.com/office/drawing/2014/main" id="{F40CEE56-7EC7-4C84-8E5E-750217AD7976}"/>
            </a:ext>
          </a:extLst>
        </xdr:cNvPr>
        <xdr:cNvPicPr>
          <a:picLocks noChangeAspect="1"/>
        </xdr:cNvPicPr>
      </xdr:nvPicPr>
      <xdr:blipFill>
        <a:blip xmlns:r="http://schemas.openxmlformats.org/officeDocument/2006/relationships" r:embed="rId1"/>
        <a:stretch>
          <a:fillRect/>
        </a:stretch>
      </xdr:blipFill>
      <xdr:spPr>
        <a:xfrm>
          <a:off x="13061950" y="0"/>
          <a:ext cx="1304657" cy="7254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1107722</xdr:colOff>
      <xdr:row>0</xdr:row>
      <xdr:rowOff>134056</xdr:rowOff>
    </xdr:from>
    <xdr:to>
      <xdr:col>11</xdr:col>
      <xdr:colOff>0</xdr:colOff>
      <xdr:row>0</xdr:row>
      <xdr:rowOff>859543</xdr:rowOff>
    </xdr:to>
    <xdr:pic>
      <xdr:nvPicPr>
        <xdr:cNvPr id="2" name="Grafik 1">
          <a:extLst>
            <a:ext uri="{FF2B5EF4-FFF2-40B4-BE49-F238E27FC236}">
              <a16:creationId xmlns:a16="http://schemas.microsoft.com/office/drawing/2014/main" id="{4D4947A1-33F3-4B36-95D3-F233510C7905}"/>
            </a:ext>
          </a:extLst>
        </xdr:cNvPr>
        <xdr:cNvPicPr>
          <a:picLocks noChangeAspect="1"/>
        </xdr:cNvPicPr>
      </xdr:nvPicPr>
      <xdr:blipFill>
        <a:blip xmlns:r="http://schemas.openxmlformats.org/officeDocument/2006/relationships" r:embed="rId1"/>
        <a:stretch>
          <a:fillRect/>
        </a:stretch>
      </xdr:blipFill>
      <xdr:spPr>
        <a:xfrm>
          <a:off x="13088055" y="134056"/>
          <a:ext cx="1304657" cy="7254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239889</xdr:colOff>
      <xdr:row>0</xdr:row>
      <xdr:rowOff>49388</xdr:rowOff>
    </xdr:from>
    <xdr:to>
      <xdr:col>16</xdr:col>
      <xdr:colOff>648490</xdr:colOff>
      <xdr:row>0</xdr:row>
      <xdr:rowOff>774875</xdr:rowOff>
    </xdr:to>
    <xdr:pic>
      <xdr:nvPicPr>
        <xdr:cNvPr id="2" name="Grafik 1">
          <a:extLst>
            <a:ext uri="{FF2B5EF4-FFF2-40B4-BE49-F238E27FC236}">
              <a16:creationId xmlns:a16="http://schemas.microsoft.com/office/drawing/2014/main" id="{8E97AF09-60FF-4502-A5CA-9D9AA340ADB6}"/>
            </a:ext>
          </a:extLst>
        </xdr:cNvPr>
        <xdr:cNvPicPr>
          <a:picLocks noChangeAspect="1"/>
        </xdr:cNvPicPr>
      </xdr:nvPicPr>
      <xdr:blipFill>
        <a:blip xmlns:r="http://schemas.openxmlformats.org/officeDocument/2006/relationships" r:embed="rId1"/>
        <a:stretch>
          <a:fillRect/>
        </a:stretch>
      </xdr:blipFill>
      <xdr:spPr>
        <a:xfrm>
          <a:off x="22838833" y="49388"/>
          <a:ext cx="1304657" cy="7254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19</xdr:col>
      <xdr:colOff>359832</xdr:colOff>
      <xdr:row>0</xdr:row>
      <xdr:rowOff>63499</xdr:rowOff>
    </xdr:from>
    <xdr:to>
      <xdr:col>20</xdr:col>
      <xdr:colOff>824878</xdr:colOff>
      <xdr:row>0</xdr:row>
      <xdr:rowOff>788986</xdr:rowOff>
    </xdr:to>
    <xdr:pic>
      <xdr:nvPicPr>
        <xdr:cNvPr id="2" name="Grafik 1">
          <a:extLst>
            <a:ext uri="{FF2B5EF4-FFF2-40B4-BE49-F238E27FC236}">
              <a16:creationId xmlns:a16="http://schemas.microsoft.com/office/drawing/2014/main" id="{FD139770-5114-4C5C-900F-81F13375BD03}"/>
            </a:ext>
          </a:extLst>
        </xdr:cNvPr>
        <xdr:cNvPicPr>
          <a:picLocks noChangeAspect="1"/>
        </xdr:cNvPicPr>
      </xdr:nvPicPr>
      <xdr:blipFill>
        <a:blip xmlns:r="http://schemas.openxmlformats.org/officeDocument/2006/relationships" r:embed="rId1"/>
        <a:stretch>
          <a:fillRect/>
        </a:stretch>
      </xdr:blipFill>
      <xdr:spPr>
        <a:xfrm>
          <a:off x="19924888" y="63499"/>
          <a:ext cx="1304657" cy="7254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5</xdr:col>
      <xdr:colOff>47625</xdr:colOff>
      <xdr:row>1</xdr:row>
      <xdr:rowOff>95248</xdr:rowOff>
    </xdr:from>
    <xdr:to>
      <xdr:col>12</xdr:col>
      <xdr:colOff>300225</xdr:colOff>
      <xdr:row>29</xdr:row>
      <xdr:rowOff>67948</xdr:rowOff>
    </xdr:to>
    <xdr:graphicFrame macro="">
      <xdr:nvGraphicFramePr>
        <xdr:cNvPr id="2" name="Diagramm 1">
          <a:extLst>
            <a:ext uri="{FF2B5EF4-FFF2-40B4-BE49-F238E27FC236}">
              <a16:creationId xmlns:a16="http://schemas.microsoft.com/office/drawing/2014/main" id="{EBFF5DD9-45BC-7FB5-3DC7-A9A7E0D4D5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1</xdr:row>
      <xdr:rowOff>95248</xdr:rowOff>
    </xdr:from>
    <xdr:to>
      <xdr:col>4</xdr:col>
      <xdr:colOff>801375</xdr:colOff>
      <xdr:row>29</xdr:row>
      <xdr:rowOff>67948</xdr:rowOff>
    </xdr:to>
    <xdr:graphicFrame macro="">
      <xdr:nvGraphicFramePr>
        <xdr:cNvPr id="3" name="Diagramm 1">
          <a:extLst>
            <a:ext uri="{FF2B5EF4-FFF2-40B4-BE49-F238E27FC236}">
              <a16:creationId xmlns:a16="http://schemas.microsoft.com/office/drawing/2014/main" id="{8D4F28D9-C74E-F02E-66F9-42E77880BB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76200</xdr:colOff>
      <xdr:row>29</xdr:row>
      <xdr:rowOff>107156</xdr:rowOff>
    </xdr:from>
    <xdr:to>
      <xdr:col>4</xdr:col>
      <xdr:colOff>801375</xdr:colOff>
      <xdr:row>64</xdr:row>
      <xdr:rowOff>79856</xdr:rowOff>
    </xdr:to>
    <xdr:graphicFrame macro="">
      <xdr:nvGraphicFramePr>
        <xdr:cNvPr id="4" name="Diagramm 2">
          <a:extLst>
            <a:ext uri="{FF2B5EF4-FFF2-40B4-BE49-F238E27FC236}">
              <a16:creationId xmlns:a16="http://schemas.microsoft.com/office/drawing/2014/main" id="{7390D23A-D9F0-EC74-2558-1FB0336DC5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5</xdr:col>
      <xdr:colOff>47625</xdr:colOff>
      <xdr:row>29</xdr:row>
      <xdr:rowOff>130969</xdr:rowOff>
    </xdr:from>
    <xdr:to>
      <xdr:col>12</xdr:col>
      <xdr:colOff>300225</xdr:colOff>
      <xdr:row>64</xdr:row>
      <xdr:rowOff>103669</xdr:rowOff>
    </xdr:to>
    <xdr:graphicFrame macro="">
      <xdr:nvGraphicFramePr>
        <xdr:cNvPr id="13" name="Diagramm 11">
          <a:extLst>
            <a:ext uri="{FF2B5EF4-FFF2-40B4-BE49-F238E27FC236}">
              <a16:creationId xmlns:a16="http://schemas.microsoft.com/office/drawing/2014/main" id="{40C1C4AF-ABED-BE95-F2C4-D053BB1EDA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388142</xdr:colOff>
      <xdr:row>1</xdr:row>
      <xdr:rowOff>104773</xdr:rowOff>
    </xdr:from>
    <xdr:to>
      <xdr:col>19</xdr:col>
      <xdr:colOff>640742</xdr:colOff>
      <xdr:row>29</xdr:row>
      <xdr:rowOff>77473</xdr:rowOff>
    </xdr:to>
    <xdr:graphicFrame macro="">
      <xdr:nvGraphicFramePr>
        <xdr:cNvPr id="14" name="Diagramm 1">
          <a:extLst>
            <a:ext uri="{FF2B5EF4-FFF2-40B4-BE49-F238E27FC236}">
              <a16:creationId xmlns:a16="http://schemas.microsoft.com/office/drawing/2014/main" id="{224EA10F-6195-3417-3627-ADF6A8F543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753005</xdr:colOff>
      <xdr:row>1</xdr:row>
      <xdr:rowOff>123558</xdr:rowOff>
    </xdr:from>
    <xdr:to>
      <xdr:col>27</xdr:col>
      <xdr:colOff>110255</xdr:colOff>
      <xdr:row>29</xdr:row>
      <xdr:rowOff>96258</xdr:rowOff>
    </xdr:to>
    <xdr:graphicFrame macro="">
      <xdr:nvGraphicFramePr>
        <xdr:cNvPr id="15" name="Diagramm 3">
          <a:extLst>
            <a:ext uri="{FF2B5EF4-FFF2-40B4-BE49-F238E27FC236}">
              <a16:creationId xmlns:a16="http://schemas.microsoft.com/office/drawing/2014/main" id="{A332B6A4-C422-E8C8-0999-A7DB14648E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0</xdr:col>
      <xdr:colOff>0</xdr:colOff>
      <xdr:row>65</xdr:row>
      <xdr:rowOff>0</xdr:rowOff>
    </xdr:from>
    <xdr:to>
      <xdr:col>5</xdr:col>
      <xdr:colOff>704850</xdr:colOff>
      <xdr:row>92</xdr:row>
      <xdr:rowOff>153675</xdr:rowOff>
    </xdr:to>
    <xdr:graphicFrame macro="">
      <xdr:nvGraphicFramePr>
        <xdr:cNvPr id="16" name="Diagramm 11">
          <a:extLst>
            <a:ext uri="{FF2B5EF4-FFF2-40B4-BE49-F238E27FC236}">
              <a16:creationId xmlns:a16="http://schemas.microsoft.com/office/drawing/2014/main" id="{DBD397D1-FDF5-4A4D-BC0F-FC22722477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5</xdr:col>
      <xdr:colOff>781050</xdr:colOff>
      <xdr:row>65</xdr:row>
      <xdr:rowOff>9525</xdr:rowOff>
    </xdr:from>
    <xdr:to>
      <xdr:col>12</xdr:col>
      <xdr:colOff>485775</xdr:colOff>
      <xdr:row>92</xdr:row>
      <xdr:rowOff>163200</xdr:rowOff>
    </xdr:to>
    <xdr:graphicFrame macro="">
      <xdr:nvGraphicFramePr>
        <xdr:cNvPr id="18" name="Diagramm 11">
          <a:extLst>
            <a:ext uri="{FF2B5EF4-FFF2-40B4-BE49-F238E27FC236}">
              <a16:creationId xmlns:a16="http://schemas.microsoft.com/office/drawing/2014/main" id="{580CF62D-C789-4C71-8C79-D7199038C4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12</xdr:col>
      <xdr:colOff>600075</xdr:colOff>
      <xdr:row>65</xdr:row>
      <xdr:rowOff>9525</xdr:rowOff>
    </xdr:from>
    <xdr:to>
      <xdr:col>19</xdr:col>
      <xdr:colOff>190500</xdr:colOff>
      <xdr:row>92</xdr:row>
      <xdr:rowOff>163200</xdr:rowOff>
    </xdr:to>
    <xdr:graphicFrame macro="">
      <xdr:nvGraphicFramePr>
        <xdr:cNvPr id="19" name="Diagramm 11">
          <a:extLst>
            <a:ext uri="{FF2B5EF4-FFF2-40B4-BE49-F238E27FC236}">
              <a16:creationId xmlns:a16="http://schemas.microsoft.com/office/drawing/2014/main" id="{A10441A3-A8E6-4585-A25A-DA81016D40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400050</xdr:colOff>
      <xdr:row>29</xdr:row>
      <xdr:rowOff>139700</xdr:rowOff>
    </xdr:from>
    <xdr:to>
      <xdr:col>19</xdr:col>
      <xdr:colOff>666750</xdr:colOff>
      <xdr:row>64</xdr:row>
      <xdr:rowOff>114300</xdr:rowOff>
    </xdr:to>
    <xdr:graphicFrame macro="">
      <xdr:nvGraphicFramePr>
        <xdr:cNvPr id="17" name="Diagramm 16">
          <a:extLst>
            <a:ext uri="{FF2B5EF4-FFF2-40B4-BE49-F238E27FC236}">
              <a16:creationId xmlns:a16="http://schemas.microsoft.com/office/drawing/2014/main" id="{C7EACCC0-9D8A-4563-BA70-BBD0A10153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25</xdr:col>
      <xdr:colOff>543278</xdr:colOff>
      <xdr:row>0</xdr:row>
      <xdr:rowOff>0</xdr:rowOff>
    </xdr:from>
    <xdr:to>
      <xdr:col>27</xdr:col>
      <xdr:colOff>55824</xdr:colOff>
      <xdr:row>0</xdr:row>
      <xdr:rowOff>725487</xdr:rowOff>
    </xdr:to>
    <xdr:pic>
      <xdr:nvPicPr>
        <xdr:cNvPr id="5" name="Grafik 4">
          <a:extLst>
            <a:ext uri="{FF2B5EF4-FFF2-40B4-BE49-F238E27FC236}">
              <a16:creationId xmlns:a16="http://schemas.microsoft.com/office/drawing/2014/main" id="{E099D27E-50DC-4AD7-B8CA-7B4B80C12E68}"/>
            </a:ext>
          </a:extLst>
        </xdr:cNvPr>
        <xdr:cNvPicPr>
          <a:picLocks noChangeAspect="1"/>
        </xdr:cNvPicPr>
      </xdr:nvPicPr>
      <xdr:blipFill>
        <a:blip xmlns:r="http://schemas.openxmlformats.org/officeDocument/2006/relationships" r:embed="rId11"/>
        <a:stretch>
          <a:fillRect/>
        </a:stretch>
      </xdr:blipFill>
      <xdr:spPr>
        <a:xfrm>
          <a:off x="23509111" y="0"/>
          <a:ext cx="1304657" cy="72548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ernd Friedrich" id="{76E8CC58-35FA-4BE1-93E6-B14DE80EEB45}" userId="Bernd Friedrich"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67183E-6595-476E-A5B4-88514008BE4C}" name="Tabelle34" displayName="Tabelle34" ref="A3:Q32" totalsRowShown="0" headerRowDxfId="20" dataDxfId="19" tableBorderDxfId="18">
  <tableColumns count="17">
    <tableColumn id="1" xr3:uid="{D01A0244-8DF2-4AFC-97BE-CDFD920A7DAC}" name="Thema " dataDxfId="17"/>
    <tableColumn id="8" xr3:uid="{3291866B-B003-4E21-AD53-4548295B7C5F}" name="Ausgangssituation" dataDxfId="16"/>
    <tableColumn id="9" xr3:uid="{9735858F-D3E4-4E0C-8181-B88CAA11D58C}" name="Trainer " dataDxfId="15"/>
    <tableColumn id="2" xr3:uid="{1FCDECA0-555E-47F2-903F-51F42F6FE51A}" name="Ziel" dataDxfId="14"/>
    <tableColumn id="3" xr3:uid="{1CFBD7A7-5387-407E-AF97-CFA015155B39}" name="Bälle" dataDxfId="13" dataCellStyle="Komma"/>
    <tableColumn id="12" xr3:uid="{1473642A-F1D9-4FCF-AD90-0DBB3816F8E3}" name="Treffer " dataDxfId="12" dataCellStyle="Komma"/>
    <tableColumn id="4" xr3:uid="{CA26A726-68C4-4393-840E-B61BE5BF9F4D}" name="Quote" dataDxfId="11"/>
    <tableColumn id="15" xr3:uid="{9D2BC506-1411-49B7-9FD0-6A05A1C997A9}" name="Bälle 2" dataDxfId="10" dataCellStyle="Prozent"/>
    <tableColumn id="14" xr3:uid="{76C05E7F-070B-49CC-A3AB-69830D7A3CAC}" name="Treffer 2" dataDxfId="9" dataCellStyle="Prozent"/>
    <tableColumn id="17" xr3:uid="{7CC0A4C1-994C-4617-801D-BB26AD19DB27}" name="Quote 2" dataDxfId="8" dataCellStyle="Prozent"/>
    <tableColumn id="16" xr3:uid="{E52C5AB6-48FF-4292-AE05-B2AE7A7FCFC9}" name="Bälle 3" dataDxfId="7" dataCellStyle="Prozent"/>
    <tableColumn id="5" xr3:uid="{E45934FB-24F8-4AF6-8A6C-56DF74A1EB6C}" name="Treffer 3" dataDxfId="6"/>
    <tableColumn id="6" xr3:uid="{9996B3B7-7F92-433B-BB46-61879F9895A3}" name="Quote 3" dataDxfId="5"/>
    <tableColumn id="19" xr3:uid="{19590157-6F6A-43F9-A948-CADBA2656111}" name="Bälle 4" dataDxfId="4" dataCellStyle="Prozent"/>
    <tableColumn id="18" xr3:uid="{BF411C65-DD6C-41FD-9B74-758735919740}" name="Treffer 4" dataDxfId="3" dataCellStyle="Komma"/>
    <tableColumn id="7" xr3:uid="{800C5EB5-EDF9-4235-9A21-809894E74E68}" name="Quote 4" dataDxfId="2" dataCellStyle="Prozent"/>
    <tableColumn id="10" xr3:uid="{3C168F4D-90E7-4990-84E5-B25AB5C3DC25}" name="Aktuell" dataDxfId="1">
      <calculatedColumnFormula>IF(Tabelle34[[#This Row],[Quote 4]]&lt;&gt;"",Tabelle34[[#This Row],[Quote 4]],IF(Tabelle34[[#This Row],[Quote 3]]&lt;&gt;"",Tabelle34[[#This Row],[Quote 3]],IF(Tabelle34[[#This Row],[Quote 2]]&lt;&gt;"",Tabelle34[[#This Row],[Quote 2]],IF(Tabelle34[[#This Row],[Quote]]&lt;&gt;"",Tabelle34[[#This Row],[Quote]],""))))</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2" dT="2023-01-22T08:17:42.31" personId="{76E8CC58-35FA-4BE1-93E6-B14DE80EEB45}" id="{72E3D135-802D-4D02-8492-49D2E011A9F3}">
    <text>Um sein Ziel zu erreichen muss ich überall überdurchschnittlich stark sein</text>
  </threadedComment>
</ThreadedComments>
</file>

<file path=xl/threadedComments/threadedComment2.xml><?xml version="1.0" encoding="utf-8"?>
<ThreadedComments xmlns="http://schemas.microsoft.com/office/spreadsheetml/2018/threadedcomments" xmlns:x="http://schemas.openxmlformats.org/spreadsheetml/2006/main">
  <threadedComment ref="I2" dT="2023-01-22T08:17:42.31" personId="{76E8CC58-35FA-4BE1-93E6-B14DE80EEB45}" id="{9A529857-CDEF-4F10-80E2-6C145EA09920}">
    <text>Um sein Ziel zu erreichen muss ich überall überdurchschnittlich stark sein</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1.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64ED3-7806-496B-83A4-26933E3C999F}">
  <sheetPr codeName="Tabelle1">
    <tabColor rgb="FF7030A0"/>
  </sheetPr>
  <dimension ref="A1"/>
  <sheetViews>
    <sheetView showGridLines="0" tabSelected="1" workbookViewId="0">
      <selection activeCell="N26" sqref="N26"/>
    </sheetView>
  </sheetViews>
  <sheetFormatPr baseColWidth="10" defaultRowHeight="14" x14ac:dyDescent="0.3"/>
  <sheetData/>
  <sheetProtection algorithmName="SHA-512" hashValue="kOU96RblpIX7Ge/pWK44bZhBOWlp1cidRbkbzSsb4Z2fwPbn13kw++ypqGk8SFbHVSTDLWoUd951RBVIO6sgBA==" saltValue="AE8i0tAftG0UOXHzpurnMQ==" spinCount="100000" sheet="1" objects="1" scenarios="1" selectLockedCells="1" selectUnlockedCells="1"/>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BF4FA-AF3E-4526-9CDB-442C0DD9418B}">
  <sheetPr>
    <tabColor rgb="FF7030A0"/>
  </sheetPr>
  <dimension ref="B1:M18"/>
  <sheetViews>
    <sheetView showGridLines="0" workbookViewId="0">
      <selection activeCell="C3" sqref="C3"/>
    </sheetView>
  </sheetViews>
  <sheetFormatPr baseColWidth="10" defaultRowHeight="14" x14ac:dyDescent="0.3"/>
  <cols>
    <col min="1" max="1" width="1.83203125" customWidth="1"/>
    <col min="2" max="2" width="32.6640625" customWidth="1"/>
    <col min="3" max="3" width="18.25" customWidth="1"/>
  </cols>
  <sheetData>
    <row r="1" spans="2:13" ht="45.5" customHeight="1" x14ac:dyDescent="0.35">
      <c r="B1" s="227" t="s">
        <v>154</v>
      </c>
      <c r="C1" s="227"/>
      <c r="D1" s="227"/>
      <c r="E1" s="227"/>
      <c r="F1" s="23"/>
      <c r="G1" s="24"/>
      <c r="H1" s="24"/>
      <c r="I1" s="24"/>
      <c r="J1" s="24"/>
      <c r="K1" s="24"/>
      <c r="L1" s="24"/>
      <c r="M1" s="24"/>
    </row>
    <row r="2" spans="2:13" ht="28" customHeight="1" x14ac:dyDescent="0.35">
      <c r="B2" s="24"/>
      <c r="C2" s="28"/>
      <c r="D2" s="24"/>
      <c r="E2" s="24"/>
      <c r="F2" s="23"/>
      <c r="G2" s="24"/>
      <c r="H2" s="24"/>
      <c r="I2" s="24"/>
      <c r="J2" s="24"/>
      <c r="K2" s="24"/>
      <c r="L2" s="24"/>
    </row>
    <row r="3" spans="2:13" ht="28" customHeight="1" x14ac:dyDescent="0.3">
      <c r="B3" s="153" t="s">
        <v>4</v>
      </c>
      <c r="C3" s="67" t="s">
        <v>230</v>
      </c>
      <c r="D3" s="33"/>
      <c r="E3" s="33" t="s">
        <v>5</v>
      </c>
      <c r="F3" s="6"/>
      <c r="G3" s="228" t="s">
        <v>133</v>
      </c>
      <c r="H3" s="228"/>
      <c r="I3" s="228"/>
      <c r="J3" s="228"/>
      <c r="K3" s="228"/>
      <c r="L3" s="33"/>
      <c r="M3" s="33"/>
    </row>
    <row r="4" spans="2:13" ht="16.5" customHeight="1" x14ac:dyDescent="0.3">
      <c r="B4" s="152"/>
      <c r="C4" s="6"/>
      <c r="D4" s="6"/>
      <c r="E4" s="6"/>
      <c r="F4" s="6"/>
      <c r="G4" s="6"/>
      <c r="H4" s="6"/>
      <c r="I4" s="6"/>
      <c r="J4" s="6"/>
      <c r="K4" s="6"/>
      <c r="L4" s="6"/>
      <c r="M4" s="6"/>
    </row>
    <row r="5" spans="2:13" ht="28" customHeight="1" x14ac:dyDescent="0.3">
      <c r="B5" s="153" t="s">
        <v>7</v>
      </c>
      <c r="C5" s="32">
        <v>2011</v>
      </c>
      <c r="D5" s="6"/>
      <c r="E5" s="33" t="s">
        <v>8</v>
      </c>
      <c r="F5" s="6"/>
      <c r="G5" s="229" t="s">
        <v>229</v>
      </c>
      <c r="H5" s="229"/>
      <c r="I5" s="229"/>
      <c r="J5" s="229"/>
      <c r="K5" s="229"/>
      <c r="L5" s="6"/>
      <c r="M5" s="6"/>
    </row>
    <row r="6" spans="2:13" ht="16.5" customHeight="1" x14ac:dyDescent="0.3">
      <c r="B6" s="152"/>
      <c r="C6" s="6"/>
      <c r="D6" s="6"/>
      <c r="E6" s="6"/>
      <c r="F6" s="6" t="str">
        <f>IF(G5="","Beschreibe dein Ziel so gut du kannst, sodass du und deine Trainer eine Vorstellung davon haben, was Du erreichen möchtest: Kurzfristig (1-2 Jahre)","")</f>
        <v/>
      </c>
      <c r="G6" s="6"/>
      <c r="H6" s="6"/>
      <c r="I6" s="6"/>
      <c r="J6" s="6"/>
      <c r="K6" s="6"/>
      <c r="L6" s="6"/>
      <c r="M6" s="6"/>
    </row>
    <row r="7" spans="2:13" ht="28" customHeight="1" x14ac:dyDescent="0.3">
      <c r="B7" s="153" t="s">
        <v>9</v>
      </c>
      <c r="C7" s="32" t="s">
        <v>10</v>
      </c>
      <c r="D7" s="6"/>
      <c r="E7" s="6"/>
      <c r="F7" s="6"/>
      <c r="G7" s="6"/>
      <c r="H7" s="6"/>
      <c r="I7" s="6"/>
      <c r="J7" s="6"/>
      <c r="K7" s="6"/>
      <c r="L7" s="6"/>
    </row>
    <row r="8" spans="2:13" ht="15.5" customHeight="1" x14ac:dyDescent="0.3">
      <c r="B8" s="153"/>
      <c r="C8" s="153"/>
      <c r="D8" s="6"/>
      <c r="E8" s="6"/>
      <c r="F8" s="6"/>
      <c r="G8" s="6"/>
      <c r="H8" s="6"/>
      <c r="I8" s="6"/>
      <c r="J8" s="6"/>
      <c r="K8" s="6"/>
      <c r="L8" s="6"/>
    </row>
    <row r="9" spans="2:13" ht="28" customHeight="1" x14ac:dyDescent="0.3">
      <c r="B9" s="153"/>
      <c r="C9" s="153"/>
      <c r="D9" s="226">
        <v>2025</v>
      </c>
      <c r="E9" s="226"/>
      <c r="F9" s="226"/>
      <c r="G9" s="226"/>
      <c r="H9" s="226">
        <v>2026</v>
      </c>
      <c r="I9" s="226"/>
      <c r="J9" s="226"/>
      <c r="K9" s="226"/>
      <c r="L9" s="6"/>
    </row>
    <row r="10" spans="2:13" ht="28" customHeight="1" x14ac:dyDescent="0.3">
      <c r="B10" s="151"/>
      <c r="C10" s="6"/>
      <c r="D10" s="6" t="s">
        <v>163</v>
      </c>
      <c r="E10" s="6" t="s">
        <v>164</v>
      </c>
      <c r="F10" s="6" t="s">
        <v>165</v>
      </c>
      <c r="G10" s="6" t="s">
        <v>166</v>
      </c>
      <c r="H10" s="6" t="s">
        <v>163</v>
      </c>
      <c r="I10" s="6" t="s">
        <v>164</v>
      </c>
      <c r="J10" s="6" t="s">
        <v>165</v>
      </c>
      <c r="K10" s="6" t="s">
        <v>166</v>
      </c>
      <c r="L10" s="6"/>
      <c r="M10" s="68"/>
    </row>
    <row r="11" spans="2:13" ht="28" customHeight="1" x14ac:dyDescent="0.3">
      <c r="B11" s="153" t="s">
        <v>13</v>
      </c>
      <c r="C11" s="68" t="s">
        <v>11</v>
      </c>
      <c r="D11" s="64"/>
      <c r="E11" s="64"/>
      <c r="F11" s="64"/>
      <c r="G11" s="64"/>
      <c r="H11" s="64"/>
      <c r="I11" s="64"/>
      <c r="J11" s="64"/>
      <c r="K11" s="65"/>
      <c r="L11" s="6"/>
      <c r="M11" s="6"/>
    </row>
    <row r="12" spans="2:13" ht="28" customHeight="1" x14ac:dyDescent="0.3">
      <c r="B12" s="153" t="s">
        <v>146</v>
      </c>
      <c r="C12" s="149"/>
      <c r="D12" s="64"/>
      <c r="E12" s="64"/>
      <c r="F12" s="65"/>
      <c r="G12" s="66"/>
      <c r="H12" s="65"/>
      <c r="I12" s="66"/>
      <c r="J12" s="64"/>
      <c r="K12" s="64"/>
      <c r="L12" s="6"/>
      <c r="M12" s="6"/>
    </row>
    <row r="13" spans="2:13" ht="28" customHeight="1" x14ac:dyDescent="0.3">
      <c r="B13" s="153" t="s">
        <v>145</v>
      </c>
      <c r="C13" s="150"/>
      <c r="D13" s="34"/>
      <c r="E13" s="34"/>
      <c r="F13" s="35"/>
      <c r="G13" s="36"/>
      <c r="H13" s="35"/>
      <c r="I13" s="36"/>
      <c r="J13" s="34"/>
      <c r="K13" s="34"/>
      <c r="L13" s="6"/>
      <c r="M13" s="6"/>
    </row>
    <row r="14" spans="2:13" ht="28" customHeight="1" x14ac:dyDescent="0.3">
      <c r="C14" s="150"/>
      <c r="L14" s="6"/>
      <c r="M14" s="6"/>
    </row>
    <row r="15" spans="2:13" ht="28.5" customHeight="1" x14ac:dyDescent="0.3">
      <c r="B15" s="153" t="s">
        <v>231</v>
      </c>
      <c r="C15" s="154" t="str">
        <f>C3</f>
        <v>Muster</v>
      </c>
      <c r="D15" s="6"/>
      <c r="E15" s="6"/>
      <c r="F15" s="6"/>
      <c r="G15" s="6"/>
      <c r="H15" s="6"/>
      <c r="I15" s="6"/>
      <c r="J15" s="6"/>
      <c r="K15" s="6"/>
      <c r="L15" s="6"/>
      <c r="M15" s="6"/>
    </row>
    <row r="16" spans="2:13" ht="28.5" customHeight="1" x14ac:dyDescent="0.3">
      <c r="B16" s="153"/>
      <c r="C16" s="64" t="s">
        <v>148</v>
      </c>
      <c r="D16" s="6"/>
      <c r="E16" s="6"/>
      <c r="F16" s="6"/>
      <c r="G16" s="6"/>
      <c r="H16" s="6"/>
      <c r="I16" s="6"/>
      <c r="J16" s="6"/>
      <c r="K16" s="6"/>
      <c r="L16" s="6"/>
      <c r="M16" s="6"/>
    </row>
    <row r="17" spans="3:12" ht="28.5" customHeight="1" x14ac:dyDescent="0.3">
      <c r="C17" s="64" t="s">
        <v>149</v>
      </c>
      <c r="L17" s="6"/>
    </row>
    <row r="18" spans="3:12" ht="28.5" customHeight="1" x14ac:dyDescent="0.3">
      <c r="C18" s="64" t="s">
        <v>150</v>
      </c>
    </row>
  </sheetData>
  <sheetProtection algorithmName="SHA-512" hashValue="y8sHPD4VYmy2etN4u5IQtdupACCx6aMbzg9NM21w9BQHpBtpH3L6xhzWIkbYlllgEd19ZzKtul0/LR76/hFWlQ==" saltValue="TQa1h79x4qj9gtGhB4ufqA==" spinCount="100000" sheet="1" objects="1" scenarios="1" selectLockedCells="1"/>
  <mergeCells count="5">
    <mergeCell ref="D9:G9"/>
    <mergeCell ref="H9:K9"/>
    <mergeCell ref="B1:E1"/>
    <mergeCell ref="G3:K3"/>
    <mergeCell ref="G5:K5"/>
  </mergeCells>
  <phoneticPr fontId="2" type="noConversion"/>
  <dataValidations count="5">
    <dataValidation type="decimal" allowBlank="1" showInputMessage="1" showErrorMessage="1" sqref="D13:K13" xr:uid="{E39AE759-87C2-4A96-B426-0A41C10161B3}">
      <formula1>0</formula1>
      <formula2>1</formula2>
    </dataValidation>
    <dataValidation type="decimal" allowBlank="1" showInputMessage="1" showErrorMessage="1" sqref="D12:I12" xr:uid="{0E011581-DE3D-4ADB-992A-4DE638307370}">
      <formula1>1</formula1>
      <formula2>300</formula2>
    </dataValidation>
    <dataValidation type="decimal" allowBlank="1" showInputMessage="1" showErrorMessage="1" sqref="D11:I11" xr:uid="{5632E214-2D4C-46DA-81DC-898E79F57230}">
      <formula1>1</formula1>
      <formula2>26</formula2>
    </dataValidation>
    <dataValidation type="list" allowBlank="1" showInputMessage="1" showErrorMessage="1" sqref="C7" xr:uid="{F9BBC45F-DD60-48A7-844A-EC2B5599E763}">
      <formula1>"Weiblich,Männlich,Sonstige"</formula1>
    </dataValidation>
    <dataValidation type="whole" allowBlank="1" showInputMessage="1" showErrorMessage="1" sqref="C5" xr:uid="{1DB670A2-30C0-4022-8097-B87EBBF6BEF9}">
      <formula1>1930</formula1>
      <formula2>2100</formula2>
    </dataValidation>
  </dataValidations>
  <pageMargins left="0.7" right="0.7" top="0.78740157499999996" bottom="0.78740157499999996"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A5E84D7-8105-42E7-8E4B-F24B93ACF281}">
          <x14:formula1>
            <xm:f>Datentabelle!$N$4:$N$9</xm:f>
          </x14:formula1>
          <xm:sqref>G3:K3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CBDC8-D919-494A-B612-C922B817B0F1}">
  <sheetPr>
    <tabColor rgb="FF7030A0"/>
  </sheetPr>
  <dimension ref="A1:L19"/>
  <sheetViews>
    <sheetView showGridLines="0" workbookViewId="0">
      <selection activeCell="D3" sqref="D3"/>
    </sheetView>
  </sheetViews>
  <sheetFormatPr baseColWidth="10" defaultRowHeight="14" x14ac:dyDescent="0.3"/>
  <cols>
    <col min="1" max="1" width="18.5" customWidth="1"/>
    <col min="2" max="2" width="59.25" customWidth="1"/>
    <col min="4" max="8" width="9.1640625" customWidth="1"/>
    <col min="9" max="9" width="9.1640625" hidden="1" customWidth="1"/>
    <col min="10" max="10" width="48.1640625" customWidth="1"/>
  </cols>
  <sheetData>
    <row r="1" spans="1:12" ht="61.5" customHeight="1" x14ac:dyDescent="0.3">
      <c r="A1" s="232" t="s">
        <v>233</v>
      </c>
      <c r="B1" s="233"/>
      <c r="C1" s="157" t="s">
        <v>232</v>
      </c>
      <c r="D1" s="157"/>
      <c r="E1" s="157"/>
      <c r="F1" s="234" t="str">
        <f>Start!G3</f>
        <v>Clubspieler Mannschaften Regional</v>
      </c>
      <c r="G1" s="234"/>
      <c r="H1" s="234"/>
      <c r="I1" s="157"/>
      <c r="J1" s="190" t="str">
        <f>CONCATENATE(" Zielwert: ",I3)</f>
        <v xml:space="preserve"> Zielwert: 5</v>
      </c>
    </row>
    <row r="2" spans="1:12" ht="39.5" customHeight="1" x14ac:dyDescent="0.3">
      <c r="A2" s="230"/>
      <c r="B2" s="231"/>
      <c r="C2" s="159" t="s">
        <v>14</v>
      </c>
      <c r="D2" s="160" t="str">
        <f>Start!C15</f>
        <v>Muster</v>
      </c>
      <c r="E2" s="160" t="str">
        <f>Start!C16</f>
        <v xml:space="preserve">Eltern </v>
      </c>
      <c r="F2" s="160" t="str">
        <f>Start!C17</f>
        <v>Trainer 1</v>
      </c>
      <c r="G2" s="160" t="str">
        <f>Start!C18</f>
        <v>Trainer 2</v>
      </c>
      <c r="H2" s="161" t="s">
        <v>15</v>
      </c>
      <c r="I2" s="159" t="s">
        <v>16</v>
      </c>
      <c r="J2" s="158" t="s">
        <v>17</v>
      </c>
      <c r="L2" s="156"/>
    </row>
    <row r="3" spans="1:12" ht="27" customHeight="1" x14ac:dyDescent="0.3">
      <c r="A3" s="142" t="s">
        <v>18</v>
      </c>
      <c r="B3" s="143" t="s">
        <v>217</v>
      </c>
      <c r="C3" s="144">
        <f>IF(SUM(D3:G3)&lt;&gt;0,SUBTOTAL(1,D3:G3),0)</f>
        <v>0</v>
      </c>
      <c r="D3" s="145"/>
      <c r="E3" s="145"/>
      <c r="F3" s="145"/>
      <c r="G3" s="145"/>
      <c r="H3" s="146">
        <f>IF(AND(I3&gt;0,I3&lt;=10),C3/I3,"")</f>
        <v>0</v>
      </c>
      <c r="I3" s="147">
        <f>INDEX(Datentabelle!O4:O9, MATCH(F1, Datentabelle!N4:N9, 0))</f>
        <v>5</v>
      </c>
      <c r="J3" s="62"/>
    </row>
    <row r="4" spans="1:12" ht="58" customHeight="1" x14ac:dyDescent="0.3">
      <c r="A4" s="148" t="s">
        <v>19</v>
      </c>
      <c r="B4" s="148" t="s">
        <v>218</v>
      </c>
      <c r="C4" s="144">
        <f t="shared" ref="C4:C18" si="0">IF(SUM(D4:G4)&lt;&gt;0,SUBTOTAL(1,D4:G4),0)</f>
        <v>0</v>
      </c>
      <c r="D4" s="145"/>
      <c r="E4" s="145"/>
      <c r="F4" s="145"/>
      <c r="G4" s="145"/>
      <c r="H4" s="146">
        <f t="shared" ref="H4:H18" si="1">IF(AND(I4&gt;0,I4&lt;=10),C4/I4,"")</f>
        <v>0</v>
      </c>
      <c r="I4" s="147">
        <f>I3</f>
        <v>5</v>
      </c>
      <c r="J4" s="63"/>
    </row>
    <row r="5" spans="1:12" ht="27" customHeight="1" x14ac:dyDescent="0.3">
      <c r="A5" s="148" t="s">
        <v>20</v>
      </c>
      <c r="B5" s="148" t="s">
        <v>219</v>
      </c>
      <c r="C5" s="144">
        <f t="shared" si="0"/>
        <v>0</v>
      </c>
      <c r="D5" s="145"/>
      <c r="E5" s="145"/>
      <c r="F5" s="145"/>
      <c r="G5" s="145"/>
      <c r="H5" s="146">
        <f t="shared" si="1"/>
        <v>0</v>
      </c>
      <c r="I5" s="147">
        <f t="shared" ref="I5:I18" si="2">I4</f>
        <v>5</v>
      </c>
      <c r="J5" s="63"/>
    </row>
    <row r="6" spans="1:12" ht="27" customHeight="1" x14ac:dyDescent="0.3">
      <c r="A6" s="148" t="s">
        <v>21</v>
      </c>
      <c r="B6" s="148" t="s">
        <v>220</v>
      </c>
      <c r="C6" s="144">
        <f t="shared" si="0"/>
        <v>0</v>
      </c>
      <c r="D6" s="145"/>
      <c r="E6" s="145"/>
      <c r="F6" s="145"/>
      <c r="G6" s="145"/>
      <c r="H6" s="146">
        <f t="shared" si="1"/>
        <v>0</v>
      </c>
      <c r="I6" s="147">
        <f t="shared" si="2"/>
        <v>5</v>
      </c>
      <c r="J6" s="63"/>
    </row>
    <row r="7" spans="1:12" ht="27" customHeight="1" x14ac:dyDescent="0.3">
      <c r="A7" s="148" t="s">
        <v>22</v>
      </c>
      <c r="B7" s="148" t="s">
        <v>23</v>
      </c>
      <c r="C7" s="144">
        <f t="shared" si="0"/>
        <v>0</v>
      </c>
      <c r="D7" s="145"/>
      <c r="E7" s="145"/>
      <c r="F7" s="145"/>
      <c r="G7" s="145"/>
      <c r="H7" s="146">
        <f t="shared" si="1"/>
        <v>0</v>
      </c>
      <c r="I7" s="147">
        <f t="shared" si="2"/>
        <v>5</v>
      </c>
      <c r="J7" s="63"/>
    </row>
    <row r="8" spans="1:12" ht="27" customHeight="1" x14ac:dyDescent="0.3">
      <c r="A8" s="148" t="s">
        <v>24</v>
      </c>
      <c r="B8" s="148" t="s">
        <v>221</v>
      </c>
      <c r="C8" s="144">
        <f t="shared" si="0"/>
        <v>0</v>
      </c>
      <c r="D8" s="145"/>
      <c r="E8" s="145"/>
      <c r="F8" s="145"/>
      <c r="G8" s="145"/>
      <c r="H8" s="146">
        <f t="shared" si="1"/>
        <v>0</v>
      </c>
      <c r="I8" s="147">
        <f t="shared" si="2"/>
        <v>5</v>
      </c>
      <c r="J8" s="63"/>
    </row>
    <row r="9" spans="1:12" ht="27" customHeight="1" x14ac:dyDescent="0.3">
      <c r="A9" s="148" t="s">
        <v>25</v>
      </c>
      <c r="B9" s="148" t="s">
        <v>222</v>
      </c>
      <c r="C9" s="144">
        <f t="shared" si="0"/>
        <v>0</v>
      </c>
      <c r="D9" s="145"/>
      <c r="E9" s="145"/>
      <c r="F9" s="145"/>
      <c r="G9" s="145"/>
      <c r="H9" s="146">
        <f t="shared" si="1"/>
        <v>0</v>
      </c>
      <c r="I9" s="147">
        <f t="shared" si="2"/>
        <v>5</v>
      </c>
      <c r="J9" s="63"/>
    </row>
    <row r="10" spans="1:12" ht="27" customHeight="1" x14ac:dyDescent="0.3">
      <c r="A10" s="148" t="s">
        <v>26</v>
      </c>
      <c r="B10" s="148" t="s">
        <v>223</v>
      </c>
      <c r="C10" s="144">
        <f t="shared" si="0"/>
        <v>0</v>
      </c>
      <c r="D10" s="145"/>
      <c r="E10" s="145"/>
      <c r="F10" s="145"/>
      <c r="G10" s="145"/>
      <c r="H10" s="146">
        <f t="shared" si="1"/>
        <v>0</v>
      </c>
      <c r="I10" s="147">
        <f t="shared" si="2"/>
        <v>5</v>
      </c>
      <c r="J10" s="63"/>
    </row>
    <row r="11" spans="1:12" ht="27" customHeight="1" x14ac:dyDescent="0.3">
      <c r="A11" s="148" t="s">
        <v>27</v>
      </c>
      <c r="B11" s="148" t="s">
        <v>224</v>
      </c>
      <c r="C11" s="144">
        <f t="shared" si="0"/>
        <v>0</v>
      </c>
      <c r="D11" s="145"/>
      <c r="E11" s="145"/>
      <c r="F11" s="145"/>
      <c r="G11" s="145"/>
      <c r="H11" s="146">
        <f t="shared" si="1"/>
        <v>0</v>
      </c>
      <c r="I11" s="147">
        <f t="shared" si="2"/>
        <v>5</v>
      </c>
      <c r="J11" s="63"/>
    </row>
    <row r="12" spans="1:12" ht="27" customHeight="1" x14ac:dyDescent="0.3">
      <c r="A12" s="148" t="s">
        <v>28</v>
      </c>
      <c r="B12" s="148" t="s">
        <v>29</v>
      </c>
      <c r="C12" s="144">
        <f t="shared" si="0"/>
        <v>0</v>
      </c>
      <c r="D12" s="145"/>
      <c r="E12" s="145"/>
      <c r="F12" s="145"/>
      <c r="G12" s="145"/>
      <c r="H12" s="146">
        <f t="shared" si="1"/>
        <v>0</v>
      </c>
      <c r="I12" s="147">
        <f t="shared" si="2"/>
        <v>5</v>
      </c>
      <c r="J12" s="63"/>
    </row>
    <row r="13" spans="1:12" ht="27" customHeight="1" x14ac:dyDescent="0.3">
      <c r="A13" s="148" t="s">
        <v>30</v>
      </c>
      <c r="B13" s="148"/>
      <c r="C13" s="144">
        <f t="shared" si="0"/>
        <v>0</v>
      </c>
      <c r="D13" s="145"/>
      <c r="E13" s="145"/>
      <c r="F13" s="145"/>
      <c r="G13" s="145"/>
      <c r="H13" s="146">
        <f t="shared" si="1"/>
        <v>0</v>
      </c>
      <c r="I13" s="147">
        <f t="shared" si="2"/>
        <v>5</v>
      </c>
      <c r="J13" s="63"/>
    </row>
    <row r="14" spans="1:12" ht="27" customHeight="1" x14ac:dyDescent="0.3">
      <c r="A14" s="148" t="s">
        <v>31</v>
      </c>
      <c r="B14" s="148" t="s">
        <v>225</v>
      </c>
      <c r="C14" s="144">
        <f t="shared" si="0"/>
        <v>0</v>
      </c>
      <c r="D14" s="145"/>
      <c r="E14" s="145"/>
      <c r="F14" s="145"/>
      <c r="G14" s="145"/>
      <c r="H14" s="146">
        <f t="shared" si="1"/>
        <v>0</v>
      </c>
      <c r="I14" s="147">
        <f t="shared" si="2"/>
        <v>5</v>
      </c>
      <c r="J14" s="63"/>
    </row>
    <row r="15" spans="1:12" ht="27" customHeight="1" x14ac:dyDescent="0.3">
      <c r="A15" s="148" t="s">
        <v>32</v>
      </c>
      <c r="B15" s="148" t="s">
        <v>33</v>
      </c>
      <c r="C15" s="144">
        <f t="shared" si="0"/>
        <v>0</v>
      </c>
      <c r="D15" s="145"/>
      <c r="E15" s="145"/>
      <c r="F15" s="145"/>
      <c r="G15" s="145"/>
      <c r="H15" s="146">
        <f t="shared" si="1"/>
        <v>0</v>
      </c>
      <c r="I15" s="147">
        <f t="shared" si="2"/>
        <v>5</v>
      </c>
      <c r="J15" s="63"/>
    </row>
    <row r="16" spans="1:12" ht="27" customHeight="1" x14ac:dyDescent="0.3">
      <c r="A16" s="148" t="s">
        <v>34</v>
      </c>
      <c r="B16" s="148" t="s">
        <v>226</v>
      </c>
      <c r="C16" s="144">
        <f t="shared" si="0"/>
        <v>0</v>
      </c>
      <c r="D16" s="145"/>
      <c r="E16" s="145"/>
      <c r="F16" s="145"/>
      <c r="G16" s="145"/>
      <c r="H16" s="146">
        <f t="shared" si="1"/>
        <v>0</v>
      </c>
      <c r="I16" s="147">
        <f t="shared" si="2"/>
        <v>5</v>
      </c>
      <c r="J16" s="63"/>
    </row>
    <row r="17" spans="1:10" ht="27" customHeight="1" x14ac:dyDescent="0.3">
      <c r="A17" s="148" t="s">
        <v>35</v>
      </c>
      <c r="B17" s="148" t="s">
        <v>227</v>
      </c>
      <c r="C17" s="144">
        <f t="shared" si="0"/>
        <v>0</v>
      </c>
      <c r="D17" s="145"/>
      <c r="E17" s="145"/>
      <c r="F17" s="145"/>
      <c r="G17" s="145"/>
      <c r="H17" s="146">
        <f t="shared" si="1"/>
        <v>0</v>
      </c>
      <c r="I17" s="147">
        <f t="shared" si="2"/>
        <v>5</v>
      </c>
      <c r="J17" s="63"/>
    </row>
    <row r="18" spans="1:10" ht="27" customHeight="1" x14ac:dyDescent="0.3">
      <c r="A18" s="148" t="s">
        <v>36</v>
      </c>
      <c r="B18" s="148" t="s">
        <v>228</v>
      </c>
      <c r="C18" s="144">
        <f t="shared" si="0"/>
        <v>0</v>
      </c>
      <c r="D18" s="145"/>
      <c r="E18" s="145"/>
      <c r="F18" s="145"/>
      <c r="G18" s="145"/>
      <c r="H18" s="146">
        <f t="shared" si="1"/>
        <v>0</v>
      </c>
      <c r="I18" s="147">
        <f t="shared" si="2"/>
        <v>5</v>
      </c>
      <c r="J18" s="63"/>
    </row>
    <row r="19" spans="1:10" x14ac:dyDescent="0.3">
      <c r="A19" s="235" t="s">
        <v>237</v>
      </c>
      <c r="B19" s="236"/>
      <c r="C19" s="213">
        <f>IF(COUNT(D19:G19)&gt;0,SUM(D19:G19)/COUNT(D19:G19),0)</f>
        <v>0</v>
      </c>
      <c r="D19" s="214" t="e">
        <f>SUBTOTAL(1,D3:D18)</f>
        <v>#DIV/0!</v>
      </c>
      <c r="E19" s="214" t="e">
        <f>SUBTOTAL(1,E3:E18)</f>
        <v>#DIV/0!</v>
      </c>
      <c r="F19" s="214"/>
      <c r="G19" s="214"/>
      <c r="H19" s="215">
        <f t="shared" ref="H19" si="3">SUBTOTAL(1,H3:H18)</f>
        <v>0</v>
      </c>
      <c r="I19" s="159"/>
      <c r="J19" s="158"/>
    </row>
  </sheetData>
  <sheetProtection algorithmName="SHA-512" hashValue="jFHjj0HSVl22BAhXLhL+HpqkwsnS2zq3zQ/bNatlLUGd6N7kFKZrZncvTk4xh/9cJnQN6eWL7Rewu8SazSs7kQ==" saltValue="fTwlYQLj4omJ3qxMdKtkaw==" spinCount="100000" sheet="1" objects="1" scenarios="1" selectLockedCells="1"/>
  <mergeCells count="4">
    <mergeCell ref="A2:B2"/>
    <mergeCell ref="A1:B1"/>
    <mergeCell ref="F1:H1"/>
    <mergeCell ref="A19:B19"/>
  </mergeCells>
  <conditionalFormatting sqref="H3:H18">
    <cfRule type="iconSet" priority="1">
      <iconSet>
        <cfvo type="percent" val="0"/>
        <cfvo type="num" val="0.9"/>
        <cfvo type="num" val="1.1000000000000001"/>
      </iconSet>
    </cfRule>
  </conditionalFormatting>
  <dataValidations count="1">
    <dataValidation type="whole" allowBlank="1" showInputMessage="1" showErrorMessage="1" sqref="D3:G18" xr:uid="{72C699E6-EBF0-4EA1-9E19-6435F538E8B2}">
      <formula1>0</formula1>
      <formula2>10</formula2>
    </dataValidation>
  </dataValidations>
  <pageMargins left="0.7" right="0.7" top="0.78740157499999996" bottom="0.78740157499999996"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5D53C-C18A-41F9-A56E-C22C0EACF780}">
  <sheetPr codeName="Tabelle13">
    <tabColor rgb="FF7030A0"/>
    <pageSetUpPr fitToPage="1"/>
  </sheetPr>
  <dimension ref="A1:N70"/>
  <sheetViews>
    <sheetView showGridLines="0" zoomScaleNormal="100" workbookViewId="0">
      <pane xSplit="1" ySplit="2" topLeftCell="B3" activePane="bottomRight" state="frozen"/>
      <selection pane="topRight" activeCell="B1" sqref="B1"/>
      <selection pane="bottomLeft" activeCell="A3" sqref="A3"/>
      <selection pane="bottomRight" activeCell="B5" sqref="B5:B10"/>
    </sheetView>
  </sheetViews>
  <sheetFormatPr baseColWidth="10" defaultColWidth="11.75" defaultRowHeight="14" x14ac:dyDescent="0.3"/>
  <cols>
    <col min="1" max="1" width="49.6640625" style="5" customWidth="1"/>
    <col min="2" max="2" width="35.08203125" style="5" customWidth="1"/>
    <col min="3" max="3" width="8.25" style="19" customWidth="1"/>
    <col min="4" max="6" width="10.25" style="19" customWidth="1"/>
    <col min="7" max="7" width="12.75" style="19" customWidth="1"/>
    <col min="8" max="8" width="9.9140625" style="7" customWidth="1"/>
    <col min="9" max="9" width="9.5" style="4" hidden="1" customWidth="1"/>
    <col min="10" max="10" width="10.75" style="4" customWidth="1"/>
    <col min="11" max="11" width="31.58203125" style="4" customWidth="1"/>
    <col min="12" max="12" width="38" style="1" hidden="1" customWidth="1"/>
    <col min="13" max="13" width="16.5" style="1" hidden="1" customWidth="1"/>
    <col min="14" max="14" width="31.08203125" style="1" hidden="1" customWidth="1"/>
    <col min="15" max="15" width="51.83203125" customWidth="1"/>
    <col min="16" max="23" width="11" customWidth="1"/>
  </cols>
  <sheetData>
    <row r="1" spans="1:14" s="18" customFormat="1" ht="90.75" customHeight="1" x14ac:dyDescent="0.5">
      <c r="A1" s="273" t="s">
        <v>37</v>
      </c>
      <c r="B1" s="273"/>
      <c r="C1" s="271" t="s">
        <v>234</v>
      </c>
      <c r="D1" s="162"/>
      <c r="E1" s="162"/>
      <c r="F1" s="162"/>
      <c r="G1" s="241" t="str">
        <f>Start!G5</f>
        <v>Top 30 bei U13 Mädchen Ende 2024</v>
      </c>
      <c r="H1" s="241"/>
      <c r="I1" s="241"/>
      <c r="J1" s="241"/>
      <c r="K1" s="241"/>
      <c r="L1" s="237" t="s">
        <v>38</v>
      </c>
      <c r="M1" s="237"/>
      <c r="N1" s="237"/>
    </row>
    <row r="2" spans="1:14" s="16" customFormat="1" ht="39" customHeight="1" x14ac:dyDescent="0.3">
      <c r="A2" s="272" t="s">
        <v>39</v>
      </c>
      <c r="B2" s="272" t="s">
        <v>40</v>
      </c>
      <c r="C2" s="205" t="s">
        <v>41</v>
      </c>
      <c r="D2" s="205" t="str">
        <f>Start!C15</f>
        <v>Muster</v>
      </c>
      <c r="E2" s="205" t="str">
        <f>Start!C16</f>
        <v xml:space="preserve">Eltern </v>
      </c>
      <c r="F2" s="205" t="str">
        <f>Start!C17</f>
        <v>Trainer 1</v>
      </c>
      <c r="G2" s="205" t="str">
        <f>Start!C18</f>
        <v>Trainer 2</v>
      </c>
      <c r="H2" s="206" t="s">
        <v>15</v>
      </c>
      <c r="I2" s="204" t="s">
        <v>42</v>
      </c>
      <c r="J2" s="204" t="s">
        <v>43</v>
      </c>
      <c r="K2" s="204" t="s">
        <v>153</v>
      </c>
      <c r="L2" s="59" t="s">
        <v>44</v>
      </c>
      <c r="M2" s="59" t="s">
        <v>45</v>
      </c>
      <c r="N2" s="59" t="s">
        <v>46</v>
      </c>
    </row>
    <row r="3" spans="1:14" ht="21" customHeight="1" x14ac:dyDescent="0.3">
      <c r="A3" s="199" t="s">
        <v>47</v>
      </c>
      <c r="B3" s="199"/>
      <c r="C3" s="200">
        <f t="shared" ref="C3:C4" si="0">IF(SUM(D3:G3)&gt;0,SUBTOTAL(1,D3:G3),0)</f>
        <v>0</v>
      </c>
      <c r="D3" s="200">
        <f>(D4+D11+D18+D21+D24+D29)/6</f>
        <v>0</v>
      </c>
      <c r="E3" s="200">
        <f>(E4+E11+E18+E21+E24+E29)/6</f>
        <v>0</v>
      </c>
      <c r="F3" s="200">
        <f>(F4+F11+F18+F21+F24+F29)/6</f>
        <v>0</v>
      </c>
      <c r="G3" s="200">
        <f>(G4+G11+G18+G21+G24+G29)/6</f>
        <v>0</v>
      </c>
      <c r="H3" s="201">
        <f t="shared" ref="H3:H18" si="1">C3/I3</f>
        <v>0</v>
      </c>
      <c r="I3" s="202">
        <v>9</v>
      </c>
      <c r="J3" s="202" t="str">
        <f>IF(H3&lt;Datentabelle!O$15,"groß",IF(H3&lt;Datentabelle!O$14,"mittel",IF(H3&lt;Datentabelle!O$13,"gering","erreicht")))</f>
        <v>groß</v>
      </c>
      <c r="K3" s="203"/>
      <c r="L3" s="38"/>
      <c r="M3" s="39"/>
      <c r="N3" s="40"/>
    </row>
    <row r="4" spans="1:14" s="6" customFormat="1" ht="20" customHeight="1" x14ac:dyDescent="0.3">
      <c r="A4" s="105" t="s">
        <v>48</v>
      </c>
      <c r="B4" s="12"/>
      <c r="C4" s="13">
        <f t="shared" si="0"/>
        <v>0</v>
      </c>
      <c r="D4" s="13">
        <f t="shared" ref="D4:G4" si="2">SUM(D5:D10)/6</f>
        <v>0</v>
      </c>
      <c r="E4" s="13">
        <f t="shared" si="2"/>
        <v>0</v>
      </c>
      <c r="F4" s="13">
        <f t="shared" si="2"/>
        <v>0</v>
      </c>
      <c r="G4" s="13">
        <f t="shared" si="2"/>
        <v>0</v>
      </c>
      <c r="H4" s="10">
        <f t="shared" si="1"/>
        <v>0</v>
      </c>
      <c r="I4" s="9">
        <f>I3</f>
        <v>9</v>
      </c>
      <c r="J4" s="8" t="str">
        <f>IF(H4&lt;Datentabelle!O$15,"groß",IF(H4&lt;Datentabelle!O$14,"mittel",IF(H4&lt;Datentabelle!O$13,"gering","erreicht")))</f>
        <v>groß</v>
      </c>
      <c r="K4" s="8"/>
      <c r="L4" s="11"/>
      <c r="M4" s="8"/>
      <c r="N4" s="8"/>
    </row>
    <row r="5" spans="1:14" ht="20" customHeight="1" x14ac:dyDescent="0.3">
      <c r="A5" s="106" t="s">
        <v>49</v>
      </c>
      <c r="B5" s="238"/>
      <c r="C5" s="79">
        <f>IF(SUM(D5:G5)&gt;0,SUBTOTAL(1,D5:G5),0)</f>
        <v>0</v>
      </c>
      <c r="D5" s="49"/>
      <c r="E5" s="49"/>
      <c r="F5" s="49"/>
      <c r="G5" s="49"/>
      <c r="H5" s="15">
        <f>C5/I5</f>
        <v>0</v>
      </c>
      <c r="I5" s="50">
        <f>I4</f>
        <v>9</v>
      </c>
      <c r="J5" s="51" t="str">
        <f>IF(H5&lt;Datentabelle!O$15,"groß",IF(H5&lt;Datentabelle!O$14,"mittel",IF(H5&lt;Datentabelle!O$13,"gering","erreicht")))</f>
        <v>groß</v>
      </c>
      <c r="K5" s="80"/>
      <c r="L5" s="41"/>
      <c r="M5" s="42"/>
      <c r="N5" s="42"/>
    </row>
    <row r="6" spans="1:14" ht="20" customHeight="1" x14ac:dyDescent="0.3">
      <c r="A6" s="106" t="s">
        <v>50</v>
      </c>
      <c r="B6" s="239"/>
      <c r="C6" s="79">
        <f t="shared" ref="C6:C45" si="3">IF(SUM(D6:G6)&gt;0,SUBTOTAL(1,D6:G6),0)</f>
        <v>0</v>
      </c>
      <c r="D6" s="49"/>
      <c r="E6" s="49"/>
      <c r="F6" s="49"/>
      <c r="G6" s="49"/>
      <c r="H6" s="15">
        <f t="shared" si="1"/>
        <v>0</v>
      </c>
      <c r="I6" s="50">
        <f t="shared" ref="I6:I10" si="4">I5</f>
        <v>9</v>
      </c>
      <c r="J6" s="51" t="str">
        <f>IF(H6&lt;Datentabelle!O$15,"groß",IF(H6&lt;Datentabelle!O$14,"mittel",IF(H6&lt;Datentabelle!O$13,"gering","erreicht")))</f>
        <v>groß</v>
      </c>
      <c r="K6" s="80"/>
      <c r="L6" s="41"/>
      <c r="M6" s="42"/>
      <c r="N6" s="42"/>
    </row>
    <row r="7" spans="1:14" ht="20" customHeight="1" x14ac:dyDescent="0.3">
      <c r="A7" s="106" t="s">
        <v>51</v>
      </c>
      <c r="B7" s="239"/>
      <c r="C7" s="79">
        <f t="shared" si="3"/>
        <v>0</v>
      </c>
      <c r="D7" s="49"/>
      <c r="E7" s="49"/>
      <c r="F7" s="49"/>
      <c r="G7" s="49"/>
      <c r="H7" s="15">
        <f t="shared" si="1"/>
        <v>0</v>
      </c>
      <c r="I7" s="50">
        <f t="shared" si="4"/>
        <v>9</v>
      </c>
      <c r="J7" s="51" t="str">
        <f>IF(H7&lt;Datentabelle!O$15,"groß",IF(H7&lt;Datentabelle!O$14,"mittel",IF(H7&lt;Datentabelle!O$13,"gering","erreicht")))</f>
        <v>groß</v>
      </c>
      <c r="K7" s="80"/>
      <c r="L7" s="41"/>
      <c r="M7" s="42"/>
      <c r="N7" s="42"/>
    </row>
    <row r="8" spans="1:14" ht="20" customHeight="1" x14ac:dyDescent="0.3">
      <c r="A8" s="106" t="s">
        <v>52</v>
      </c>
      <c r="B8" s="239"/>
      <c r="C8" s="79">
        <f t="shared" si="3"/>
        <v>0</v>
      </c>
      <c r="D8" s="49"/>
      <c r="E8" s="49"/>
      <c r="F8" s="49"/>
      <c r="G8" s="49"/>
      <c r="H8" s="15">
        <f t="shared" si="1"/>
        <v>0</v>
      </c>
      <c r="I8" s="50">
        <f t="shared" si="4"/>
        <v>9</v>
      </c>
      <c r="J8" s="51" t="str">
        <f>IF(H8&lt;Datentabelle!O$15,"groß",IF(H8&lt;Datentabelle!O$14,"mittel",IF(H8&lt;Datentabelle!O$13,"gering","erreicht")))</f>
        <v>groß</v>
      </c>
      <c r="K8" s="80"/>
      <c r="L8" s="41"/>
      <c r="M8" s="42"/>
      <c r="N8" s="42"/>
    </row>
    <row r="9" spans="1:14" ht="20" customHeight="1" x14ac:dyDescent="0.3">
      <c r="A9" s="106" t="s">
        <v>53</v>
      </c>
      <c r="B9" s="239"/>
      <c r="C9" s="79">
        <f t="shared" si="3"/>
        <v>0</v>
      </c>
      <c r="D9" s="49"/>
      <c r="E9" s="49"/>
      <c r="F9" s="49"/>
      <c r="G9" s="49"/>
      <c r="H9" s="15">
        <f t="shared" si="1"/>
        <v>0</v>
      </c>
      <c r="I9" s="50">
        <f t="shared" si="4"/>
        <v>9</v>
      </c>
      <c r="J9" s="51" t="str">
        <f>IF(H9&lt;Datentabelle!O$15,"groß",IF(H9&lt;Datentabelle!O$14,"mittel",IF(H9&lt;Datentabelle!O$13,"gering","erreicht")))</f>
        <v>groß</v>
      </c>
      <c r="K9" s="80"/>
      <c r="L9" s="41"/>
      <c r="M9" s="42"/>
      <c r="N9" s="42"/>
    </row>
    <row r="10" spans="1:14" ht="20" customHeight="1" x14ac:dyDescent="0.3">
      <c r="A10" s="106" t="s">
        <v>54</v>
      </c>
      <c r="B10" s="240"/>
      <c r="C10" s="79">
        <f t="shared" si="3"/>
        <v>0</v>
      </c>
      <c r="D10" s="49"/>
      <c r="E10" s="49"/>
      <c r="F10" s="49"/>
      <c r="G10" s="49"/>
      <c r="H10" s="15">
        <f t="shared" si="1"/>
        <v>0</v>
      </c>
      <c r="I10" s="50">
        <f t="shared" si="4"/>
        <v>9</v>
      </c>
      <c r="J10" s="51" t="str">
        <f>IF(H10&lt;Datentabelle!O$15,"groß",IF(H10&lt;Datentabelle!O$14,"mittel",IF(H10&lt;Datentabelle!O$13,"gering","erreicht")))</f>
        <v>groß</v>
      </c>
      <c r="K10" s="80"/>
      <c r="L10" s="41"/>
      <c r="M10" s="42"/>
      <c r="N10" s="42"/>
    </row>
    <row r="11" spans="1:14" s="6" customFormat="1" ht="20" customHeight="1" x14ac:dyDescent="0.3">
      <c r="A11" s="105" t="s">
        <v>55</v>
      </c>
      <c r="B11" s="12"/>
      <c r="C11" s="13">
        <f t="shared" si="3"/>
        <v>0</v>
      </c>
      <c r="D11" s="13">
        <f t="shared" ref="D11" si="5">SUM(D12:D17)/6</f>
        <v>0</v>
      </c>
      <c r="E11" s="13">
        <f t="shared" ref="E11" si="6">SUM(E12:E17)/6</f>
        <v>0</v>
      </c>
      <c r="F11" s="13">
        <f t="shared" ref="F11" si="7">SUM(F12:F17)/6</f>
        <v>0</v>
      </c>
      <c r="G11" s="13">
        <f t="shared" ref="G11" si="8">SUM(G12:G17)/6</f>
        <v>0</v>
      </c>
      <c r="H11" s="10">
        <f t="shared" si="1"/>
        <v>0</v>
      </c>
      <c r="I11" s="9">
        <f>I10</f>
        <v>9</v>
      </c>
      <c r="J11" s="8" t="str">
        <f>IF(H11&lt;Datentabelle!O$15,"groß",IF(H11&lt;Datentabelle!O$14,"mittel",IF(H11&lt;Datentabelle!O$13,"gering","erreicht")))</f>
        <v>groß</v>
      </c>
      <c r="K11" s="8"/>
      <c r="L11" s="11"/>
      <c r="M11" s="8"/>
      <c r="N11" s="8"/>
    </row>
    <row r="12" spans="1:14" ht="20" customHeight="1" x14ac:dyDescent="0.3">
      <c r="A12" s="107" t="s">
        <v>49</v>
      </c>
      <c r="B12" s="238"/>
      <c r="C12" s="79">
        <f t="shared" si="3"/>
        <v>0</v>
      </c>
      <c r="D12" s="49"/>
      <c r="E12" s="49"/>
      <c r="F12" s="49"/>
      <c r="G12" s="49"/>
      <c r="H12" s="15">
        <f t="shared" si="1"/>
        <v>0</v>
      </c>
      <c r="I12" s="50">
        <f>I11</f>
        <v>9</v>
      </c>
      <c r="J12" s="51" t="str">
        <f>IF(H12&lt;Datentabelle!O$15,"groß",IF(H12&lt;Datentabelle!O$14,"mittel",IF(H12&lt;Datentabelle!O$13,"gering","erreicht")))</f>
        <v>groß</v>
      </c>
      <c r="K12" s="80"/>
      <c r="L12" s="41"/>
      <c r="M12" s="42"/>
      <c r="N12" s="42"/>
    </row>
    <row r="13" spans="1:14" ht="20" customHeight="1" x14ac:dyDescent="0.3">
      <c r="A13" s="107" t="s">
        <v>50</v>
      </c>
      <c r="B13" s="239"/>
      <c r="C13" s="79">
        <f t="shared" si="3"/>
        <v>0</v>
      </c>
      <c r="D13" s="49"/>
      <c r="E13" s="49"/>
      <c r="F13" s="49"/>
      <c r="G13" s="49"/>
      <c r="H13" s="15">
        <f t="shared" si="1"/>
        <v>0</v>
      </c>
      <c r="I13" s="50">
        <f t="shared" ref="I13:I17" si="9">I12</f>
        <v>9</v>
      </c>
      <c r="J13" s="51" t="str">
        <f>IF(H13&lt;Datentabelle!O$15,"groß",IF(H13&lt;Datentabelle!O$14,"mittel",IF(H13&lt;Datentabelle!O$13,"gering","erreicht")))</f>
        <v>groß</v>
      </c>
      <c r="K13" s="80"/>
      <c r="L13" s="41"/>
      <c r="M13" s="42"/>
      <c r="N13" s="42"/>
    </row>
    <row r="14" spans="1:14" ht="20" customHeight="1" x14ac:dyDescent="0.3">
      <c r="A14" s="107" t="s">
        <v>51</v>
      </c>
      <c r="B14" s="239"/>
      <c r="C14" s="79">
        <f t="shared" si="3"/>
        <v>0</v>
      </c>
      <c r="D14" s="49"/>
      <c r="E14" s="49"/>
      <c r="F14" s="49"/>
      <c r="G14" s="49"/>
      <c r="H14" s="15">
        <f t="shared" si="1"/>
        <v>0</v>
      </c>
      <c r="I14" s="50">
        <f t="shared" si="9"/>
        <v>9</v>
      </c>
      <c r="J14" s="51" t="str">
        <f>IF(H14&lt;Datentabelle!O$15,"groß",IF(H14&lt;Datentabelle!O$14,"mittel",IF(H14&lt;Datentabelle!O$13,"gering","erreicht")))</f>
        <v>groß</v>
      </c>
      <c r="K14" s="80"/>
      <c r="L14" s="41"/>
      <c r="M14" s="42"/>
      <c r="N14" s="42"/>
    </row>
    <row r="15" spans="1:14" ht="20" customHeight="1" x14ac:dyDescent="0.3">
      <c r="A15" s="107" t="s">
        <v>52</v>
      </c>
      <c r="B15" s="239"/>
      <c r="C15" s="79">
        <f t="shared" si="3"/>
        <v>0</v>
      </c>
      <c r="D15" s="49"/>
      <c r="E15" s="49"/>
      <c r="F15" s="49"/>
      <c r="G15" s="49"/>
      <c r="H15" s="15">
        <f t="shared" si="1"/>
        <v>0</v>
      </c>
      <c r="I15" s="50">
        <f t="shared" si="9"/>
        <v>9</v>
      </c>
      <c r="J15" s="51" t="str">
        <f>IF(H15&lt;Datentabelle!O$15,"groß",IF(H15&lt;Datentabelle!O$14,"mittel",IF(H15&lt;Datentabelle!O$13,"gering","erreicht")))</f>
        <v>groß</v>
      </c>
      <c r="K15" s="80"/>
      <c r="L15" s="41"/>
      <c r="M15" s="42"/>
      <c r="N15" s="42"/>
    </row>
    <row r="16" spans="1:14" ht="20" customHeight="1" x14ac:dyDescent="0.3">
      <c r="A16" s="107" t="s">
        <v>53</v>
      </c>
      <c r="B16" s="239"/>
      <c r="C16" s="79">
        <f t="shared" si="3"/>
        <v>0</v>
      </c>
      <c r="D16" s="49"/>
      <c r="E16" s="49"/>
      <c r="F16" s="49"/>
      <c r="G16" s="49"/>
      <c r="H16" s="15">
        <f t="shared" si="1"/>
        <v>0</v>
      </c>
      <c r="I16" s="50">
        <f t="shared" si="9"/>
        <v>9</v>
      </c>
      <c r="J16" s="51" t="str">
        <f>IF(H16&lt;Datentabelle!O$15,"groß",IF(H16&lt;Datentabelle!O$14,"mittel",IF(H16&lt;Datentabelle!O$13,"gering","erreicht")))</f>
        <v>groß</v>
      </c>
      <c r="K16" s="80"/>
      <c r="L16" s="41"/>
      <c r="M16" s="42"/>
      <c r="N16" s="42"/>
    </row>
    <row r="17" spans="1:14" ht="20" customHeight="1" x14ac:dyDescent="0.3">
      <c r="A17" s="107" t="s">
        <v>54</v>
      </c>
      <c r="B17" s="240"/>
      <c r="C17" s="79">
        <f t="shared" si="3"/>
        <v>0</v>
      </c>
      <c r="D17" s="49"/>
      <c r="E17" s="49"/>
      <c r="F17" s="49"/>
      <c r="G17" s="49"/>
      <c r="H17" s="15">
        <f t="shared" si="1"/>
        <v>0</v>
      </c>
      <c r="I17" s="50">
        <f t="shared" si="9"/>
        <v>9</v>
      </c>
      <c r="J17" s="51" t="str">
        <f>IF(H17&lt;Datentabelle!O$15,"groß",IF(H17&lt;Datentabelle!O$14,"mittel",IF(H17&lt;Datentabelle!O$13,"gering","erreicht")))</f>
        <v>groß</v>
      </c>
      <c r="K17" s="80"/>
      <c r="L17" s="41"/>
      <c r="M17" s="42"/>
      <c r="N17" s="42"/>
    </row>
    <row r="18" spans="1:14" s="6" customFormat="1" ht="20" customHeight="1" x14ac:dyDescent="0.3">
      <c r="A18" s="105" t="s">
        <v>56</v>
      </c>
      <c r="B18" s="61"/>
      <c r="C18" s="13">
        <f t="shared" si="3"/>
        <v>0</v>
      </c>
      <c r="D18" s="13">
        <f t="shared" ref="D18:G18" si="10">SUM(D19:D20)/2</f>
        <v>0</v>
      </c>
      <c r="E18" s="13">
        <f t="shared" si="10"/>
        <v>0</v>
      </c>
      <c r="F18" s="13">
        <f t="shared" si="10"/>
        <v>0</v>
      </c>
      <c r="G18" s="13">
        <f t="shared" si="10"/>
        <v>0</v>
      </c>
      <c r="H18" s="10">
        <f t="shared" si="1"/>
        <v>0</v>
      </c>
      <c r="I18" s="9">
        <f>I17</f>
        <v>9</v>
      </c>
      <c r="J18" s="8" t="str">
        <f>IF(H18&lt;Datentabelle!O$15,"groß",IF(H18&lt;Datentabelle!O$14,"mittel",IF(H18&lt;Datentabelle!O$13,"gering","erreicht")))</f>
        <v>groß</v>
      </c>
      <c r="K18" s="8"/>
      <c r="L18" s="11"/>
      <c r="M18" s="8"/>
      <c r="N18" s="8"/>
    </row>
    <row r="19" spans="1:14" ht="20" customHeight="1" x14ac:dyDescent="0.3">
      <c r="A19" s="107" t="s">
        <v>48</v>
      </c>
      <c r="B19" s="238"/>
      <c r="C19" s="79">
        <f t="shared" si="3"/>
        <v>0</v>
      </c>
      <c r="D19" s="49"/>
      <c r="E19" s="49"/>
      <c r="F19" s="49"/>
      <c r="G19" s="49"/>
      <c r="H19" s="15">
        <f t="shared" ref="H19:H31" si="11">C19/I19</f>
        <v>0</v>
      </c>
      <c r="I19" s="50">
        <f>I18</f>
        <v>9</v>
      </c>
      <c r="J19" s="51" t="str">
        <f>IF(H19&lt;Datentabelle!O$15,"groß",IF(H19&lt;Datentabelle!O$14,"mittel",IF(H19&lt;Datentabelle!O$13,"gering","erreicht")))</f>
        <v>groß</v>
      </c>
      <c r="K19" s="80"/>
      <c r="L19" s="41"/>
      <c r="M19" s="42"/>
      <c r="N19" s="42"/>
    </row>
    <row r="20" spans="1:14" ht="20" customHeight="1" x14ac:dyDescent="0.3">
      <c r="A20" s="107" t="s">
        <v>55</v>
      </c>
      <c r="B20" s="240"/>
      <c r="C20" s="79">
        <f t="shared" si="3"/>
        <v>0</v>
      </c>
      <c r="D20" s="49"/>
      <c r="E20" s="49"/>
      <c r="F20" s="49"/>
      <c r="G20" s="49"/>
      <c r="H20" s="15">
        <f t="shared" si="11"/>
        <v>0</v>
      </c>
      <c r="I20" s="50">
        <f t="shared" ref="I20:I25" si="12">I19</f>
        <v>9</v>
      </c>
      <c r="J20" s="51" t="str">
        <f>IF(H20&lt;Datentabelle!O$15,"groß",IF(H20&lt;Datentabelle!O$14,"mittel",IF(H20&lt;Datentabelle!O$13,"gering","erreicht")))</f>
        <v>groß</v>
      </c>
      <c r="K20" s="80"/>
      <c r="L20" s="41"/>
      <c r="M20" s="42"/>
      <c r="N20" s="42"/>
    </row>
    <row r="21" spans="1:14" s="6" customFormat="1" ht="20" customHeight="1" x14ac:dyDescent="0.3">
      <c r="A21" s="105" t="s">
        <v>57</v>
      </c>
      <c r="B21" s="12"/>
      <c r="C21" s="13">
        <f t="shared" si="3"/>
        <v>0</v>
      </c>
      <c r="D21" s="13">
        <f t="shared" ref="D21:G21" si="13">SUM(D22:D23)/2</f>
        <v>0</v>
      </c>
      <c r="E21" s="13">
        <f t="shared" si="13"/>
        <v>0</v>
      </c>
      <c r="F21" s="13">
        <f t="shared" si="13"/>
        <v>0</v>
      </c>
      <c r="G21" s="13">
        <f t="shared" si="13"/>
        <v>0</v>
      </c>
      <c r="H21" s="10">
        <f t="shared" si="11"/>
        <v>0</v>
      </c>
      <c r="I21" s="9">
        <f t="shared" si="12"/>
        <v>9</v>
      </c>
      <c r="J21" s="8" t="str">
        <f>IF(H21&lt;Datentabelle!O$15,"groß",IF(H21&lt;Datentabelle!O$14,"mittel",IF(H21&lt;Datentabelle!O$13,"gering","erreicht")))</f>
        <v>groß</v>
      </c>
      <c r="K21" s="8"/>
      <c r="L21" s="11"/>
      <c r="M21" s="8"/>
      <c r="N21" s="8"/>
    </row>
    <row r="22" spans="1:14" ht="20" customHeight="1" x14ac:dyDescent="0.3">
      <c r="A22" s="107" t="s">
        <v>58</v>
      </c>
      <c r="B22" s="238"/>
      <c r="C22" s="79">
        <f t="shared" si="3"/>
        <v>0</v>
      </c>
      <c r="D22" s="49"/>
      <c r="E22" s="49"/>
      <c r="F22" s="49"/>
      <c r="G22" s="49"/>
      <c r="H22" s="15">
        <f t="shared" si="11"/>
        <v>0</v>
      </c>
      <c r="I22" s="50">
        <f t="shared" si="12"/>
        <v>9</v>
      </c>
      <c r="J22" s="51" t="str">
        <f>IF(H22&lt;Datentabelle!O$15,"groß",IF(H22&lt;Datentabelle!O$14,"mittel",IF(H22&lt;Datentabelle!O$13,"gering","erreicht")))</f>
        <v>groß</v>
      </c>
      <c r="K22" s="80"/>
      <c r="L22" s="43"/>
      <c r="M22" s="44"/>
      <c r="N22" s="44"/>
    </row>
    <row r="23" spans="1:14" ht="20" customHeight="1" x14ac:dyDescent="0.3">
      <c r="A23" s="107" t="s">
        <v>59</v>
      </c>
      <c r="B23" s="240"/>
      <c r="C23" s="79">
        <f t="shared" si="3"/>
        <v>0</v>
      </c>
      <c r="D23" s="49"/>
      <c r="E23" s="49"/>
      <c r="F23" s="49"/>
      <c r="G23" s="49"/>
      <c r="H23" s="15">
        <f t="shared" si="11"/>
        <v>0</v>
      </c>
      <c r="I23" s="50">
        <f t="shared" si="12"/>
        <v>9</v>
      </c>
      <c r="J23" s="51" t="str">
        <f>IF(H23&lt;Datentabelle!O$15,"groß",IF(H23&lt;Datentabelle!O$14,"mittel",IF(H23&lt;Datentabelle!O$13,"gering","erreicht")))</f>
        <v>groß</v>
      </c>
      <c r="K23" s="80"/>
      <c r="L23" s="43"/>
      <c r="M23" s="44"/>
      <c r="N23" s="44"/>
    </row>
    <row r="24" spans="1:14" s="6" customFormat="1" ht="20" customHeight="1" x14ac:dyDescent="0.3">
      <c r="A24" s="105" t="s">
        <v>60</v>
      </c>
      <c r="B24" s="12"/>
      <c r="C24" s="13">
        <f t="shared" si="3"/>
        <v>0</v>
      </c>
      <c r="D24" s="13">
        <f t="shared" ref="D24:G24" si="14">SUM(D25:D28)/4</f>
        <v>0</v>
      </c>
      <c r="E24" s="13">
        <f t="shared" si="14"/>
        <v>0</v>
      </c>
      <c r="F24" s="13">
        <f t="shared" si="14"/>
        <v>0</v>
      </c>
      <c r="G24" s="13">
        <f t="shared" si="14"/>
        <v>0</v>
      </c>
      <c r="H24" s="10">
        <f t="shared" si="11"/>
        <v>0</v>
      </c>
      <c r="I24" s="9">
        <f t="shared" si="12"/>
        <v>9</v>
      </c>
      <c r="J24" s="8" t="str">
        <f>IF(H24&lt;Datentabelle!O$15,"groß",IF(H24&lt;Datentabelle!O$14,"mittel",IF(H24&lt;Datentabelle!O$13,"gering","erreicht")))</f>
        <v>groß</v>
      </c>
      <c r="K24" s="8"/>
      <c r="L24" s="11"/>
      <c r="M24" s="8"/>
      <c r="N24" s="8"/>
    </row>
    <row r="25" spans="1:14" ht="20" customHeight="1" x14ac:dyDescent="0.3">
      <c r="A25" s="107" t="s">
        <v>61</v>
      </c>
      <c r="B25" s="238"/>
      <c r="C25" s="79">
        <f t="shared" si="3"/>
        <v>0</v>
      </c>
      <c r="D25" s="49"/>
      <c r="E25" s="49"/>
      <c r="F25" s="49"/>
      <c r="G25" s="49"/>
      <c r="H25" s="15">
        <f t="shared" si="11"/>
        <v>0</v>
      </c>
      <c r="I25" s="50">
        <f t="shared" si="12"/>
        <v>9</v>
      </c>
      <c r="J25" s="51" t="str">
        <f>IF(H25&lt;Datentabelle!O$15,"groß",IF(H25&lt;Datentabelle!O$14,"mittel",IF(H25&lt;Datentabelle!O$13,"gering","erreicht")))</f>
        <v>groß</v>
      </c>
      <c r="K25" s="80"/>
      <c r="L25" s="41"/>
      <c r="M25" s="42"/>
      <c r="N25" s="42"/>
    </row>
    <row r="26" spans="1:14" ht="20" customHeight="1" x14ac:dyDescent="0.3">
      <c r="A26" s="107" t="s">
        <v>62</v>
      </c>
      <c r="B26" s="239"/>
      <c r="C26" s="79">
        <f t="shared" si="3"/>
        <v>0</v>
      </c>
      <c r="D26" s="49"/>
      <c r="E26" s="49"/>
      <c r="F26" s="49"/>
      <c r="G26" s="49"/>
      <c r="H26" s="15">
        <f t="shared" si="11"/>
        <v>0</v>
      </c>
      <c r="I26" s="50">
        <f t="shared" ref="I26:I28" si="15">I25</f>
        <v>9</v>
      </c>
      <c r="J26" s="51" t="str">
        <f>IF(H26&lt;Datentabelle!O$15,"groß",IF(H26&lt;Datentabelle!O$14,"mittel",IF(H26&lt;Datentabelle!O$13,"gering","erreicht")))</f>
        <v>groß</v>
      </c>
      <c r="K26" s="80"/>
      <c r="L26" s="41"/>
      <c r="M26" s="42"/>
      <c r="N26" s="42"/>
    </row>
    <row r="27" spans="1:14" ht="20" customHeight="1" x14ac:dyDescent="0.3">
      <c r="A27" s="107" t="s">
        <v>63</v>
      </c>
      <c r="B27" s="239"/>
      <c r="C27" s="79">
        <f t="shared" si="3"/>
        <v>0</v>
      </c>
      <c r="D27" s="49"/>
      <c r="E27" s="49"/>
      <c r="F27" s="49"/>
      <c r="G27" s="49"/>
      <c r="H27" s="15">
        <f t="shared" si="11"/>
        <v>0</v>
      </c>
      <c r="I27" s="50">
        <f t="shared" si="15"/>
        <v>9</v>
      </c>
      <c r="J27" s="51" t="str">
        <f>IF(H27&lt;Datentabelle!O$15,"groß",IF(H27&lt;Datentabelle!O$14,"mittel",IF(H27&lt;Datentabelle!O$13,"gering","erreicht")))</f>
        <v>groß</v>
      </c>
      <c r="K27" s="80"/>
      <c r="L27" s="41"/>
      <c r="M27" s="42"/>
      <c r="N27" s="42"/>
    </row>
    <row r="28" spans="1:14" ht="20" customHeight="1" x14ac:dyDescent="0.3">
      <c r="A28" s="107" t="s">
        <v>64</v>
      </c>
      <c r="B28" s="240"/>
      <c r="C28" s="79">
        <f t="shared" si="3"/>
        <v>0</v>
      </c>
      <c r="D28" s="49"/>
      <c r="E28" s="49"/>
      <c r="F28" s="49"/>
      <c r="G28" s="49"/>
      <c r="H28" s="15">
        <f t="shared" si="11"/>
        <v>0</v>
      </c>
      <c r="I28" s="50">
        <f t="shared" si="15"/>
        <v>9</v>
      </c>
      <c r="J28" s="51" t="str">
        <f>IF(H28&lt;Datentabelle!O$15,"groß",IF(H28&lt;Datentabelle!O$14,"mittel",IF(H28&lt;Datentabelle!O$13,"gering","erreicht")))</f>
        <v>groß</v>
      </c>
      <c r="K28" s="80"/>
      <c r="L28" s="41"/>
      <c r="M28" s="42"/>
      <c r="N28" s="42"/>
    </row>
    <row r="29" spans="1:14" s="6" customFormat="1" ht="20" customHeight="1" x14ac:dyDescent="0.3">
      <c r="A29" s="105" t="s">
        <v>65</v>
      </c>
      <c r="B29" s="12"/>
      <c r="C29" s="13">
        <f t="shared" si="3"/>
        <v>0</v>
      </c>
      <c r="D29" s="13">
        <f t="shared" ref="D29" si="16">SUM(D30:D31)/2</f>
        <v>0</v>
      </c>
      <c r="E29" s="13">
        <f t="shared" ref="E29" si="17">SUM(E30:E31)/2</f>
        <v>0</v>
      </c>
      <c r="F29" s="13">
        <f t="shared" ref="F29" si="18">SUM(F30:F31)/2</f>
        <v>0</v>
      </c>
      <c r="G29" s="13">
        <f t="shared" ref="G29" si="19">SUM(G30:G31)/2</f>
        <v>0</v>
      </c>
      <c r="H29" s="10">
        <f t="shared" si="11"/>
        <v>0</v>
      </c>
      <c r="I29" s="9">
        <f>I28</f>
        <v>9</v>
      </c>
      <c r="J29" s="8" t="str">
        <f>IF(H29&lt;Datentabelle!O$15,"groß",IF(H29&lt;Datentabelle!O$14,"mittel",IF(H29&lt;Datentabelle!O$13,"gering","erreicht")))</f>
        <v>groß</v>
      </c>
      <c r="K29" s="8"/>
      <c r="L29" s="11"/>
      <c r="M29" s="8"/>
      <c r="N29" s="8"/>
    </row>
    <row r="30" spans="1:14" ht="20" customHeight="1" x14ac:dyDescent="0.3">
      <c r="A30" s="107" t="s">
        <v>66</v>
      </c>
      <c r="B30" s="238"/>
      <c r="C30" s="79">
        <f t="shared" si="3"/>
        <v>0</v>
      </c>
      <c r="D30" s="49"/>
      <c r="E30" s="49"/>
      <c r="F30" s="49"/>
      <c r="G30" s="49"/>
      <c r="H30" s="15">
        <f t="shared" si="11"/>
        <v>0</v>
      </c>
      <c r="I30" s="50">
        <f>I29</f>
        <v>9</v>
      </c>
      <c r="J30" s="51" t="str">
        <f>IF(H30&lt;Datentabelle!O$15,"groß",IF(H30&lt;Datentabelle!O$14,"mittel",IF(H30&lt;Datentabelle!O$13,"gering","erreicht")))</f>
        <v>groß</v>
      </c>
      <c r="K30" s="80"/>
      <c r="L30" s="41"/>
      <c r="M30" s="42"/>
      <c r="N30" s="42"/>
    </row>
    <row r="31" spans="1:14" ht="20" customHeight="1" x14ac:dyDescent="0.3">
      <c r="A31" s="107" t="s">
        <v>67</v>
      </c>
      <c r="B31" s="239"/>
      <c r="C31" s="79">
        <f t="shared" si="3"/>
        <v>0</v>
      </c>
      <c r="D31" s="49"/>
      <c r="E31" s="49"/>
      <c r="F31" s="49"/>
      <c r="G31" s="49"/>
      <c r="H31" s="15">
        <f t="shared" si="11"/>
        <v>0</v>
      </c>
      <c r="I31" s="50">
        <f>I30</f>
        <v>9</v>
      </c>
      <c r="J31" s="51" t="str">
        <f>IF(H31&lt;Datentabelle!O$15,"groß",IF(H31&lt;Datentabelle!O$14,"mittel",IF(H31&lt;Datentabelle!O$13,"gering","erreicht")))</f>
        <v>groß</v>
      </c>
      <c r="K31" s="80"/>
      <c r="L31" s="41"/>
      <c r="M31" s="42"/>
      <c r="N31" s="42"/>
    </row>
    <row r="32" spans="1:14" ht="20" customHeight="1" x14ac:dyDescent="0.3">
      <c r="A32" s="107" t="s">
        <v>68</v>
      </c>
      <c r="B32" s="240"/>
      <c r="C32" s="79">
        <f t="shared" si="3"/>
        <v>0</v>
      </c>
      <c r="D32" s="49"/>
      <c r="E32" s="49"/>
      <c r="F32" s="49"/>
      <c r="G32" s="49"/>
      <c r="H32" s="15">
        <f t="shared" ref="H32" si="20">C32/I32</f>
        <v>0</v>
      </c>
      <c r="I32" s="50">
        <f>I31</f>
        <v>9</v>
      </c>
      <c r="J32" s="51" t="str">
        <f>IF(H32&lt;Datentabelle!O$15,"groß",IF(H32&lt;Datentabelle!O$14,"mittel",IF(H32&lt;Datentabelle!O$13,"gering","erreicht")))</f>
        <v>groß</v>
      </c>
      <c r="K32" s="80"/>
      <c r="L32" s="41"/>
      <c r="M32" s="42"/>
      <c r="N32" s="42"/>
    </row>
    <row r="33" spans="1:14" ht="20" customHeight="1" x14ac:dyDescent="0.3">
      <c r="A33" s="207" t="s">
        <v>69</v>
      </c>
      <c r="B33" s="45"/>
      <c r="C33" s="81">
        <f t="shared" si="3"/>
        <v>0</v>
      </c>
      <c r="D33" s="81">
        <f t="shared" ref="D33:G33" si="21">SUM(D34:D37)/4</f>
        <v>0</v>
      </c>
      <c r="E33" s="81">
        <f t="shared" si="21"/>
        <v>0</v>
      </c>
      <c r="F33" s="81">
        <f t="shared" si="21"/>
        <v>0</v>
      </c>
      <c r="G33" s="81">
        <f t="shared" si="21"/>
        <v>0</v>
      </c>
      <c r="H33" s="82">
        <f t="shared" ref="H33:H38" si="22">C33/I33</f>
        <v>0</v>
      </c>
      <c r="I33" s="83">
        <f>I31</f>
        <v>9</v>
      </c>
      <c r="J33" s="84" t="str">
        <f>IF(H33&lt;Datentabelle!O$15,"groß",IF(H33&lt;Datentabelle!O$14,"mittel",IF(H33&lt;Datentabelle!O$13,"gering","erreicht")))</f>
        <v>groß</v>
      </c>
      <c r="K33" s="84"/>
      <c r="L33" s="46"/>
      <c r="M33" s="47"/>
      <c r="N33" s="47"/>
    </row>
    <row r="34" spans="1:14" ht="20" customHeight="1" x14ac:dyDescent="0.3">
      <c r="A34" s="106" t="s">
        <v>70</v>
      </c>
      <c r="B34" s="238"/>
      <c r="C34" s="79">
        <f t="shared" si="3"/>
        <v>0</v>
      </c>
      <c r="D34" s="49"/>
      <c r="E34" s="49"/>
      <c r="F34" s="49"/>
      <c r="G34" s="49"/>
      <c r="H34" s="15">
        <f t="shared" si="22"/>
        <v>0</v>
      </c>
      <c r="I34" s="50">
        <f>I33</f>
        <v>9</v>
      </c>
      <c r="J34" s="51" t="str">
        <f>IF(H34&lt;Datentabelle!O$15,"groß",IF(H34&lt;Datentabelle!O$14,"mittel",IF(H34&lt;Datentabelle!O$13,"gering","erreicht")))</f>
        <v>groß</v>
      </c>
      <c r="K34" s="80"/>
      <c r="L34" s="41"/>
      <c r="M34" s="42"/>
      <c r="N34" s="42"/>
    </row>
    <row r="35" spans="1:14" ht="20" customHeight="1" x14ac:dyDescent="0.3">
      <c r="A35" s="106" t="s">
        <v>71</v>
      </c>
      <c r="B35" s="239"/>
      <c r="C35" s="79">
        <f t="shared" si="3"/>
        <v>0</v>
      </c>
      <c r="D35" s="49"/>
      <c r="E35" s="49"/>
      <c r="F35" s="49"/>
      <c r="G35" s="49"/>
      <c r="H35" s="15">
        <f t="shared" si="22"/>
        <v>0</v>
      </c>
      <c r="I35" s="50">
        <f t="shared" ref="I35:I37" si="23">I34</f>
        <v>9</v>
      </c>
      <c r="J35" s="51" t="str">
        <f>IF(H35&lt;Datentabelle!O$15,"groß",IF(H35&lt;Datentabelle!O$14,"mittel",IF(H35&lt;Datentabelle!O$13,"gering","erreicht")))</f>
        <v>groß</v>
      </c>
      <c r="K35" s="80"/>
      <c r="L35" s="41"/>
      <c r="M35" s="42"/>
      <c r="N35" s="42"/>
    </row>
    <row r="36" spans="1:14" ht="20" customHeight="1" x14ac:dyDescent="0.3">
      <c r="A36" s="106" t="s">
        <v>72</v>
      </c>
      <c r="B36" s="239"/>
      <c r="C36" s="79">
        <f t="shared" si="3"/>
        <v>0</v>
      </c>
      <c r="D36" s="49"/>
      <c r="E36" s="49"/>
      <c r="F36" s="49"/>
      <c r="G36" s="49"/>
      <c r="H36" s="15">
        <f t="shared" si="22"/>
        <v>0</v>
      </c>
      <c r="I36" s="50">
        <f t="shared" si="23"/>
        <v>9</v>
      </c>
      <c r="J36" s="51" t="str">
        <f>IF(H36&lt;Datentabelle!O$15,"groß",IF(H36&lt;Datentabelle!O$14,"mittel",IF(H36&lt;Datentabelle!O$13,"gering","erreicht")))</f>
        <v>groß</v>
      </c>
      <c r="K36" s="80"/>
      <c r="L36" s="41"/>
      <c r="M36" s="42"/>
      <c r="N36" s="42"/>
    </row>
    <row r="37" spans="1:14" ht="20" customHeight="1" x14ac:dyDescent="0.3">
      <c r="A37" s="106" t="s">
        <v>73</v>
      </c>
      <c r="B37" s="240"/>
      <c r="C37" s="79">
        <f t="shared" si="3"/>
        <v>0</v>
      </c>
      <c r="D37" s="49"/>
      <c r="E37" s="49"/>
      <c r="F37" s="49"/>
      <c r="G37" s="49"/>
      <c r="H37" s="15">
        <f t="shared" si="22"/>
        <v>0</v>
      </c>
      <c r="I37" s="50">
        <f t="shared" si="23"/>
        <v>9</v>
      </c>
      <c r="J37" s="51" t="str">
        <f>IF(H37&lt;Datentabelle!O$15,"groß",IF(H37&lt;Datentabelle!O$14,"mittel",IF(H37&lt;Datentabelle!O$13,"gering","erreicht")))</f>
        <v>groß</v>
      </c>
      <c r="K37" s="80"/>
      <c r="L37" s="41"/>
      <c r="M37" s="42"/>
      <c r="N37" s="42"/>
    </row>
    <row r="38" spans="1:14" ht="20" customHeight="1" x14ac:dyDescent="0.3">
      <c r="A38" s="48" t="s">
        <v>3</v>
      </c>
      <c r="B38" s="48"/>
      <c r="C38" s="81">
        <f t="shared" si="3"/>
        <v>0</v>
      </c>
      <c r="D38" s="81">
        <f>SUM(D39:D41)/3</f>
        <v>0</v>
      </c>
      <c r="E38" s="81">
        <f>SUM(E39:E41)/3</f>
        <v>0</v>
      </c>
      <c r="F38" s="81">
        <f>SUM(F39:F41)/3</f>
        <v>0</v>
      </c>
      <c r="G38" s="81">
        <f>SUM(G39:G41)/3</f>
        <v>0</v>
      </c>
      <c r="H38" s="82">
        <f t="shared" si="22"/>
        <v>0</v>
      </c>
      <c r="I38" s="83">
        <f t="shared" ref="I38:I43" si="24">I37</f>
        <v>9</v>
      </c>
      <c r="J38" s="84" t="str">
        <f>IF(H38&lt;Datentabelle!O$15,"groß",IF(H38&lt;Datentabelle!O$14,"mittel",IF(H38&lt;Datentabelle!O$13,"gering","erreicht")))</f>
        <v>groß</v>
      </c>
      <c r="K38" s="84"/>
      <c r="L38" s="46"/>
      <c r="M38" s="47"/>
      <c r="N38" s="47"/>
    </row>
    <row r="39" spans="1:14" ht="20" customHeight="1" x14ac:dyDescent="0.3">
      <c r="A39" s="106" t="s">
        <v>74</v>
      </c>
      <c r="B39" s="238"/>
      <c r="C39" s="79">
        <f t="shared" si="3"/>
        <v>0</v>
      </c>
      <c r="D39" s="49"/>
      <c r="E39" s="49"/>
      <c r="F39" s="49"/>
      <c r="G39" s="49"/>
      <c r="H39" s="15">
        <f t="shared" ref="H39:H46" si="25">C39/I39</f>
        <v>0</v>
      </c>
      <c r="I39" s="50">
        <f t="shared" si="24"/>
        <v>9</v>
      </c>
      <c r="J39" s="51" t="str">
        <f>IF(H39&lt;Datentabelle!O$15,"groß",IF(H39&lt;Datentabelle!O$14,"mittel",IF(H39&lt;Datentabelle!O$13,"gering","erreicht")))</f>
        <v>groß</v>
      </c>
      <c r="K39" s="80"/>
      <c r="L39" s="41"/>
      <c r="M39" s="42"/>
      <c r="N39" s="42"/>
    </row>
    <row r="40" spans="1:14" ht="20" customHeight="1" x14ac:dyDescent="0.3">
      <c r="A40" s="106" t="s">
        <v>30</v>
      </c>
      <c r="B40" s="239"/>
      <c r="C40" s="79">
        <f t="shared" si="3"/>
        <v>0</v>
      </c>
      <c r="D40" s="49"/>
      <c r="E40" s="49"/>
      <c r="F40" s="49"/>
      <c r="G40" s="49"/>
      <c r="H40" s="15">
        <f t="shared" si="25"/>
        <v>0</v>
      </c>
      <c r="I40" s="50">
        <f t="shared" si="24"/>
        <v>9</v>
      </c>
      <c r="J40" s="51" t="str">
        <f>IF(H40&lt;Datentabelle!O$15,"groß",IF(H40&lt;Datentabelle!O$14,"mittel",IF(H40&lt;Datentabelle!O$13,"gering","erreicht")))</f>
        <v>groß</v>
      </c>
      <c r="K40" s="80"/>
      <c r="L40" s="52"/>
      <c r="M40" s="53"/>
      <c r="N40" s="53"/>
    </row>
    <row r="41" spans="1:14" ht="20" customHeight="1" x14ac:dyDescent="0.3">
      <c r="A41" s="106" t="s">
        <v>75</v>
      </c>
      <c r="B41" s="240"/>
      <c r="C41" s="79">
        <f t="shared" si="3"/>
        <v>0</v>
      </c>
      <c r="D41" s="49"/>
      <c r="E41" s="49"/>
      <c r="F41" s="49"/>
      <c r="G41" s="49"/>
      <c r="H41" s="15">
        <f t="shared" si="25"/>
        <v>0</v>
      </c>
      <c r="I41" s="50">
        <f t="shared" si="24"/>
        <v>9</v>
      </c>
      <c r="J41" s="51" t="str">
        <f>IF(H41&lt;Datentabelle!O$15,"groß",IF(H41&lt;Datentabelle!O$14,"mittel",IF(H41&lt;Datentabelle!O$13,"gering","erreicht")))</f>
        <v>groß</v>
      </c>
      <c r="K41" s="80"/>
      <c r="L41" s="52"/>
      <c r="M41" s="53"/>
      <c r="N41" s="53"/>
    </row>
    <row r="42" spans="1:14" ht="20" customHeight="1" x14ac:dyDescent="0.3">
      <c r="A42" s="208" t="s">
        <v>76</v>
      </c>
      <c r="B42" s="54"/>
      <c r="C42" s="85">
        <f t="shared" si="3"/>
        <v>0</v>
      </c>
      <c r="D42" s="85">
        <f t="shared" ref="D42:G42" si="26">SUM(D43:D45)/3</f>
        <v>0</v>
      </c>
      <c r="E42" s="85">
        <f t="shared" si="26"/>
        <v>0</v>
      </c>
      <c r="F42" s="85">
        <f t="shared" si="26"/>
        <v>0</v>
      </c>
      <c r="G42" s="85">
        <f t="shared" si="26"/>
        <v>0</v>
      </c>
      <c r="H42" s="86">
        <f t="shared" si="25"/>
        <v>0</v>
      </c>
      <c r="I42" s="87">
        <f t="shared" si="24"/>
        <v>9</v>
      </c>
      <c r="J42" s="88" t="str">
        <f>IF(H42&lt;Datentabelle!O$15,"groß",IF(H42&lt;Datentabelle!O$14,"mittel",IF(H42&lt;Datentabelle!O$13,"gering","erreicht")))</f>
        <v>groß</v>
      </c>
      <c r="K42" s="88"/>
      <c r="L42" s="55"/>
      <c r="M42" s="56"/>
      <c r="N42" s="56"/>
    </row>
    <row r="43" spans="1:14" ht="20" customHeight="1" x14ac:dyDescent="0.3">
      <c r="A43" s="106" t="s">
        <v>77</v>
      </c>
      <c r="B43" s="238"/>
      <c r="C43" s="79">
        <f t="shared" si="3"/>
        <v>0</v>
      </c>
      <c r="D43" s="49"/>
      <c r="E43" s="49"/>
      <c r="F43" s="49"/>
      <c r="G43" s="49"/>
      <c r="H43" s="15">
        <f t="shared" si="25"/>
        <v>0</v>
      </c>
      <c r="I43" s="50">
        <f t="shared" si="24"/>
        <v>9</v>
      </c>
      <c r="J43" s="51" t="str">
        <f>IF(H43&lt;Datentabelle!O$15,"groß",IF(H43&lt;Datentabelle!O$14,"mittel",IF(H43&lt;Datentabelle!O$13,"gering","erreicht")))</f>
        <v>groß</v>
      </c>
      <c r="K43" s="80"/>
      <c r="L43" s="41"/>
      <c r="M43" s="42"/>
      <c r="N43" s="42"/>
    </row>
    <row r="44" spans="1:14" ht="20" customHeight="1" x14ac:dyDescent="0.3">
      <c r="A44" s="106" t="s">
        <v>78</v>
      </c>
      <c r="B44" s="239"/>
      <c r="C44" s="79">
        <f t="shared" si="3"/>
        <v>0</v>
      </c>
      <c r="D44" s="49"/>
      <c r="E44" s="49"/>
      <c r="F44" s="49"/>
      <c r="G44" s="49"/>
      <c r="H44" s="15">
        <f t="shared" si="25"/>
        <v>0</v>
      </c>
      <c r="I44" s="50">
        <f t="shared" ref="I44:I45" si="27">I43</f>
        <v>9</v>
      </c>
      <c r="J44" s="51" t="str">
        <f>IF(H44&lt;Datentabelle!O$15,"groß",IF(H44&lt;Datentabelle!O$14,"mittel",IF(H44&lt;Datentabelle!O$13,"gering","erreicht")))</f>
        <v>groß</v>
      </c>
      <c r="K44" s="80"/>
      <c r="L44" s="41"/>
      <c r="M44" s="42"/>
      <c r="N44" s="42"/>
    </row>
    <row r="45" spans="1:14" ht="20" customHeight="1" x14ac:dyDescent="0.3">
      <c r="A45" s="106" t="s">
        <v>79</v>
      </c>
      <c r="B45" s="240"/>
      <c r="C45" s="79">
        <f t="shared" si="3"/>
        <v>0</v>
      </c>
      <c r="D45" s="49"/>
      <c r="E45" s="49"/>
      <c r="F45" s="49"/>
      <c r="G45" s="49"/>
      <c r="H45" s="15">
        <f t="shared" si="25"/>
        <v>0</v>
      </c>
      <c r="I45" s="50">
        <f t="shared" si="27"/>
        <v>9</v>
      </c>
      <c r="J45" s="51" t="str">
        <f>IF(H45&lt;Datentabelle!O$15,"groß",IF(H45&lt;Datentabelle!O$14,"mittel",IF(H45&lt;Datentabelle!O$13,"gering","erreicht")))</f>
        <v>groß</v>
      </c>
      <c r="K45" s="80"/>
      <c r="L45" s="41"/>
      <c r="M45" s="42"/>
      <c r="N45" s="42"/>
    </row>
    <row r="46" spans="1:14" ht="20" customHeight="1" x14ac:dyDescent="0.3">
      <c r="A46" s="209" t="s">
        <v>2</v>
      </c>
      <c r="B46" s="209"/>
      <c r="C46" s="210">
        <f t="shared" ref="C46" si="28">SUBTOTAL(1,D46:G46)</f>
        <v>0</v>
      </c>
      <c r="D46" s="210">
        <f>(D3+D33+D38+D42)/4</f>
        <v>0</v>
      </c>
      <c r="E46" s="210">
        <f>(E3+E33+E38+E42)/4</f>
        <v>0</v>
      </c>
      <c r="F46" s="210">
        <f>(F3+F33+F38+F42)/4</f>
        <v>0</v>
      </c>
      <c r="G46" s="210">
        <f>(G3+G33+G38+G42)/4</f>
        <v>0</v>
      </c>
      <c r="H46" s="211">
        <f t="shared" si="25"/>
        <v>0</v>
      </c>
      <c r="I46" s="212">
        <f>(I3+I33+I38+I42)/4</f>
        <v>9</v>
      </c>
      <c r="J46" s="212" t="str">
        <f>IF(H46&lt;Datentabelle!O$15,"groß",IF(H46&lt;Datentabelle!O$14,"mittel",IF(H46&lt;Datentabelle!O$13,"gering","erreicht")))</f>
        <v>groß</v>
      </c>
      <c r="K46" s="212"/>
      <c r="L46" s="57"/>
      <c r="M46" s="58"/>
      <c r="N46" s="58"/>
    </row>
    <row r="53" spans="9:11" x14ac:dyDescent="0.3">
      <c r="I53" s="7"/>
      <c r="J53" s="7"/>
      <c r="K53" s="7"/>
    </row>
    <row r="54" spans="9:11" x14ac:dyDescent="0.3">
      <c r="I54" s="7"/>
      <c r="J54" s="7"/>
      <c r="K54" s="7"/>
    </row>
    <row r="55" spans="9:11" x14ac:dyDescent="0.3">
      <c r="I55" s="7"/>
      <c r="J55" s="7"/>
      <c r="K55" s="7"/>
    </row>
    <row r="56" spans="9:11" x14ac:dyDescent="0.3">
      <c r="I56" s="7"/>
      <c r="J56" s="7"/>
      <c r="K56" s="7"/>
    </row>
    <row r="57" spans="9:11" x14ac:dyDescent="0.3">
      <c r="I57" s="7"/>
      <c r="J57" s="7"/>
      <c r="K57" s="7"/>
    </row>
    <row r="58" spans="9:11" x14ac:dyDescent="0.3">
      <c r="I58" s="7"/>
      <c r="J58" s="7"/>
      <c r="K58" s="7"/>
    </row>
    <row r="59" spans="9:11" x14ac:dyDescent="0.3">
      <c r="I59" s="7"/>
      <c r="J59" s="7"/>
      <c r="K59" s="7"/>
    </row>
    <row r="60" spans="9:11" x14ac:dyDescent="0.3">
      <c r="I60" s="7"/>
      <c r="J60" s="7"/>
      <c r="K60" s="7"/>
    </row>
    <row r="61" spans="9:11" x14ac:dyDescent="0.3">
      <c r="I61" s="7"/>
      <c r="J61" s="7"/>
      <c r="K61" s="7"/>
    </row>
    <row r="62" spans="9:11" x14ac:dyDescent="0.3">
      <c r="I62" s="7"/>
      <c r="J62" s="7"/>
      <c r="K62" s="7"/>
    </row>
    <row r="63" spans="9:11" x14ac:dyDescent="0.3">
      <c r="I63" s="7"/>
      <c r="J63" s="7"/>
      <c r="K63" s="7"/>
    </row>
    <row r="64" spans="9:11" x14ac:dyDescent="0.3">
      <c r="I64" s="7"/>
      <c r="J64" s="7"/>
      <c r="K64" s="7"/>
    </row>
    <row r="65" spans="9:11" x14ac:dyDescent="0.3">
      <c r="I65" s="7"/>
      <c r="J65" s="7"/>
      <c r="K65" s="7"/>
    </row>
    <row r="66" spans="9:11" x14ac:dyDescent="0.3">
      <c r="I66" s="7"/>
      <c r="J66" s="7"/>
      <c r="K66" s="7"/>
    </row>
    <row r="67" spans="9:11" x14ac:dyDescent="0.3">
      <c r="I67" s="7"/>
      <c r="J67" s="7"/>
      <c r="K67" s="7"/>
    </row>
    <row r="68" spans="9:11" x14ac:dyDescent="0.3">
      <c r="I68" s="7"/>
      <c r="J68" s="7"/>
      <c r="K68" s="7"/>
    </row>
    <row r="69" spans="9:11" x14ac:dyDescent="0.3">
      <c r="I69" s="7"/>
      <c r="J69" s="7"/>
      <c r="K69" s="7"/>
    </row>
    <row r="70" spans="9:11" x14ac:dyDescent="0.3">
      <c r="I70" s="7"/>
      <c r="J70" s="7"/>
      <c r="K70" s="7"/>
    </row>
  </sheetData>
  <sheetProtection algorithmName="SHA-512" hashValue="i9rq1x48wN7RSz6VQZGFgiMpdJ7m/OMJi3CuEGNLRrzyJiUHWldZHLz8vxFFTt/oRKpR0uRfCW/DVHn0WGXqgQ==" saltValue="QjphKQ8ueCGaIJsbsq0fMg==" spinCount="100000" sheet="1" objects="1" scenarios="1" selectLockedCells="1"/>
  <mergeCells count="12">
    <mergeCell ref="B39:B41"/>
    <mergeCell ref="B43:B45"/>
    <mergeCell ref="B12:B17"/>
    <mergeCell ref="B19:B20"/>
    <mergeCell ref="B22:B23"/>
    <mergeCell ref="B25:B28"/>
    <mergeCell ref="B30:B32"/>
    <mergeCell ref="A1:B1"/>
    <mergeCell ref="L1:N1"/>
    <mergeCell ref="B5:B10"/>
    <mergeCell ref="G1:K1"/>
    <mergeCell ref="B34:B37"/>
  </mergeCells>
  <phoneticPr fontId="2" type="noConversion"/>
  <dataValidations count="1">
    <dataValidation type="whole" allowBlank="1" showInputMessage="1" showErrorMessage="1" sqref="D5:G10 D12:G17 D19:G20 D22:G23 D25:G28 D30:G32 D34:G37 D43:G45 D39:G41" xr:uid="{BACC9836-9FA2-4271-8667-4270C6D67847}">
      <formula1>0</formula1>
      <formula2>10</formula2>
    </dataValidation>
  </dataValidations>
  <pageMargins left="0.7" right="0.7" top="0.78740157499999996" bottom="0.78740157499999996" header="0.3" footer="0.3"/>
  <pageSetup paperSize="9" scale="58"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D8803-630E-41CB-9E0A-0C73EFADB517}">
  <sheetPr codeName="Tabelle28">
    <tabColor rgb="FF7030A0"/>
    <pageSetUpPr fitToPage="1"/>
  </sheetPr>
  <dimension ref="A1:X33"/>
  <sheetViews>
    <sheetView showGridLines="0" zoomScale="112" zoomScaleNormal="112" workbookViewId="0">
      <pane xSplit="4" ySplit="4" topLeftCell="E5" activePane="bottomRight" state="frozen"/>
      <selection pane="topRight" activeCell="E1" sqref="E1"/>
      <selection pane="bottomLeft" activeCell="A5" sqref="A5"/>
      <selection pane="bottomRight" activeCell="E5" sqref="E5"/>
    </sheetView>
  </sheetViews>
  <sheetFormatPr baseColWidth="10" defaultColWidth="11.75" defaultRowHeight="14" x14ac:dyDescent="0.3"/>
  <cols>
    <col min="1" max="1" width="33.33203125" style="72" customWidth="1"/>
    <col min="2" max="2" width="33.33203125" style="90" customWidth="1"/>
    <col min="3" max="3" width="37.75" style="90" customWidth="1"/>
    <col min="4" max="4" width="67.25" style="1" customWidth="1"/>
    <col min="5" max="6" width="11.75" style="94"/>
    <col min="7" max="16" width="11.75" style="6"/>
    <col min="17" max="17" width="10" style="6" customWidth="1"/>
    <col min="18" max="18" width="15.25" customWidth="1"/>
    <col min="22" max="23" width="11.75" style="31"/>
  </cols>
  <sheetData>
    <row r="1" spans="1:24" ht="73.5" customHeight="1" x14ac:dyDescent="0.3">
      <c r="A1" s="244" t="s">
        <v>235</v>
      </c>
      <c r="B1" s="244"/>
      <c r="C1" s="244"/>
      <c r="D1" s="245" t="s">
        <v>162</v>
      </c>
      <c r="E1" s="245"/>
      <c r="F1" s="245"/>
      <c r="G1" s="245"/>
      <c r="H1" s="245"/>
      <c r="I1" s="245"/>
      <c r="J1" s="188"/>
      <c r="K1" s="188"/>
      <c r="L1" s="188"/>
      <c r="M1" s="188"/>
      <c r="N1" s="188" t="s">
        <v>236</v>
      </c>
      <c r="O1" s="189">
        <v>0.8</v>
      </c>
      <c r="P1" s="188"/>
      <c r="Q1" s="89"/>
    </row>
    <row r="2" spans="1:24" ht="23" customHeight="1" x14ac:dyDescent="0.3">
      <c r="A2" s="71"/>
      <c r="B2" s="71"/>
      <c r="C2" s="71"/>
      <c r="D2" s="71"/>
      <c r="E2" s="243" t="s">
        <v>167</v>
      </c>
      <c r="F2" s="243"/>
      <c r="G2" s="243"/>
      <c r="H2" s="242" t="s">
        <v>207</v>
      </c>
      <c r="I2" s="242"/>
      <c r="J2" s="242"/>
      <c r="K2" s="243" t="s">
        <v>208</v>
      </c>
      <c r="L2" s="243"/>
      <c r="M2" s="243"/>
      <c r="N2" s="242" t="s">
        <v>209</v>
      </c>
      <c r="O2" s="242"/>
      <c r="P2" s="242"/>
      <c r="Q2" s="216"/>
    </row>
    <row r="3" spans="1:24" s="223" customFormat="1" ht="28" customHeight="1" x14ac:dyDescent="0.35">
      <c r="A3" s="217" t="s">
        <v>147</v>
      </c>
      <c r="B3" s="218" t="s">
        <v>158</v>
      </c>
      <c r="C3" s="218" t="s">
        <v>144</v>
      </c>
      <c r="D3" s="219" t="s">
        <v>155</v>
      </c>
      <c r="E3" s="220" t="s">
        <v>168</v>
      </c>
      <c r="F3" s="220" t="s">
        <v>160</v>
      </c>
      <c r="G3" s="221" t="s">
        <v>161</v>
      </c>
      <c r="H3" s="220" t="s">
        <v>211</v>
      </c>
      <c r="I3" s="220" t="s">
        <v>212</v>
      </c>
      <c r="J3" s="221" t="s">
        <v>215</v>
      </c>
      <c r="K3" s="220" t="s">
        <v>213</v>
      </c>
      <c r="L3" s="220" t="s">
        <v>205</v>
      </c>
      <c r="M3" s="221" t="s">
        <v>214</v>
      </c>
      <c r="N3" s="220" t="s">
        <v>216</v>
      </c>
      <c r="O3" s="220" t="s">
        <v>206</v>
      </c>
      <c r="P3" s="221" t="s">
        <v>210</v>
      </c>
      <c r="Q3" s="222" t="s">
        <v>12</v>
      </c>
      <c r="R3" s="24"/>
      <c r="V3" s="224"/>
      <c r="W3" s="224"/>
    </row>
    <row r="4" spans="1:24" ht="15.5" x14ac:dyDescent="0.3">
      <c r="A4" s="225" t="s">
        <v>48</v>
      </c>
      <c r="B4" s="108"/>
      <c r="C4" s="108"/>
      <c r="D4" s="109"/>
      <c r="E4" s="110"/>
      <c r="F4" s="110"/>
      <c r="G4" s="110"/>
      <c r="H4" s="110"/>
      <c r="I4" s="110"/>
      <c r="J4" s="110"/>
      <c r="K4" s="110"/>
      <c r="L4" s="110"/>
      <c r="M4" s="110"/>
      <c r="N4" s="110"/>
      <c r="O4" s="110"/>
      <c r="P4" s="110"/>
      <c r="Q4" s="111" t="str">
        <f>IF(Tabelle34[[#This Row],[Quote 4]]&lt;&gt;"",Tabelle34[[#This Row],[Quote 4]],IF(Tabelle34[[#This Row],[Quote 3]]&lt;&gt;"",Tabelle34[[#This Row],[Quote 3]],IF(Tabelle34[[#This Row],[Quote 2]]&lt;&gt;"",Tabelle34[[#This Row],[Quote 2]],IF(Tabelle34[[#This Row],[Quote]]&lt;&gt;"",Tabelle34[[#This Row],[Quote]],""))))</f>
        <v/>
      </c>
      <c r="V4" s="31">
        <v>15</v>
      </c>
      <c r="W4" s="31">
        <v>10</v>
      </c>
      <c r="X4" s="2">
        <f>W4/V4</f>
        <v>0.66666666666666663</v>
      </c>
    </row>
    <row r="5" spans="1:24" ht="56" x14ac:dyDescent="0.3">
      <c r="A5" s="103" t="s">
        <v>49</v>
      </c>
      <c r="B5" s="78" t="s">
        <v>170</v>
      </c>
      <c r="C5" s="78" t="s">
        <v>185</v>
      </c>
      <c r="D5" s="78" t="s">
        <v>169</v>
      </c>
      <c r="E5" s="95">
        <v>45</v>
      </c>
      <c r="F5" s="96"/>
      <c r="G5" s="102" t="str">
        <f>IF(Tabelle34[[#This Row],[Treffer ]]&gt;0,Tabelle34[[#This Row],[Treffer ]]/Tabelle34[[#This Row],[Bälle]],"")</f>
        <v/>
      </c>
      <c r="H5" s="95"/>
      <c r="I5" s="96"/>
      <c r="J5" s="102" t="str">
        <f>IF(Tabelle34[[#This Row],[Treffer 2]]&gt;0,Tabelle34[[#This Row],[Treffer 2]]/Tabelle34[[#This Row],[Bälle 2]],"")</f>
        <v/>
      </c>
      <c r="K5" s="95"/>
      <c r="L5" s="96"/>
      <c r="M5" s="102" t="str">
        <f>IF(Tabelle34[[#This Row],[Treffer 3]]&gt;0,Tabelle34[[#This Row],[Treffer 3]]/Tabelle34[[#This Row],[Bälle 3]],"")</f>
        <v/>
      </c>
      <c r="N5" s="95"/>
      <c r="O5" s="96"/>
      <c r="P5" s="102" t="str">
        <f>IF(Tabelle34[[#This Row],[Treffer 4]]&gt;0,Tabelle34[[#This Row],[Treffer 4]]/Tabelle34[[#This Row],[Bälle 4]],"")</f>
        <v/>
      </c>
      <c r="Q5" s="93" t="str">
        <f>IF(Tabelle34[[#This Row],[Quote 4]]&lt;&gt;"",Tabelle34[[#This Row],[Quote 4]],IF(Tabelle34[[#This Row],[Quote 3]]&lt;&gt;"",Tabelle34[[#This Row],[Quote 3]],IF(Tabelle34[[#This Row],[Quote 2]]&lt;&gt;"",Tabelle34[[#This Row],[Quote 2]],IF(Tabelle34[[#This Row],[Quote]]&lt;&gt;"",Tabelle34[[#This Row],[Quote]],""))))</f>
        <v/>
      </c>
    </row>
    <row r="6" spans="1:24" ht="42" x14ac:dyDescent="0.3">
      <c r="A6" s="103" t="s">
        <v>50</v>
      </c>
      <c r="B6" s="78" t="s">
        <v>156</v>
      </c>
      <c r="C6" s="78" t="s">
        <v>157</v>
      </c>
      <c r="D6" s="78" t="s">
        <v>169</v>
      </c>
      <c r="E6" s="95">
        <v>45</v>
      </c>
      <c r="F6" s="96"/>
      <c r="G6" s="102" t="str">
        <f>IF(Tabelle34[[#This Row],[Treffer ]]&gt;0,Tabelle34[[#This Row],[Treffer ]]/Tabelle34[[#This Row],[Bälle]],"")</f>
        <v/>
      </c>
      <c r="H6" s="95"/>
      <c r="I6" s="96"/>
      <c r="J6" s="102" t="str">
        <f>IF(Tabelle34[[#This Row],[Treffer 2]]&gt;0,Tabelle34[[#This Row],[Treffer 2]]/Tabelle34[[#This Row],[Bälle 2]],"")</f>
        <v/>
      </c>
      <c r="K6" s="95"/>
      <c r="L6" s="96"/>
      <c r="M6" s="102" t="str">
        <f>IF(Tabelle34[[#This Row],[Treffer 3]]&gt;0,Tabelle34[[#This Row],[Treffer 3]]/Tabelle34[[#This Row],[Bälle 3]],"")</f>
        <v/>
      </c>
      <c r="N6" s="95"/>
      <c r="O6" s="96"/>
      <c r="P6" s="102" t="str">
        <f>IF(Tabelle34[[#This Row],[Treffer 4]]&gt;0,Tabelle34[[#This Row],[Treffer 4]]/Tabelle34[[#This Row],[Bälle 4]],"")</f>
        <v/>
      </c>
      <c r="Q6" s="93" t="str">
        <f>IF(Tabelle34[[#This Row],[Quote 4]]&lt;&gt;"",Tabelle34[[#This Row],[Quote 4]],IF(Tabelle34[[#This Row],[Quote 3]]&lt;&gt;"",Tabelle34[[#This Row],[Quote 3]],IF(Tabelle34[[#This Row],[Quote 2]]&lt;&gt;"",Tabelle34[[#This Row],[Quote 2]],IF(Tabelle34[[#This Row],[Quote]]&lt;&gt;"",Tabelle34[[#This Row],[Quote]],""))))</f>
        <v/>
      </c>
    </row>
    <row r="7" spans="1:24" ht="56" x14ac:dyDescent="0.3">
      <c r="A7" s="103" t="s">
        <v>51</v>
      </c>
      <c r="B7" s="78" t="s">
        <v>171</v>
      </c>
      <c r="C7" s="78" t="s">
        <v>172</v>
      </c>
      <c r="D7" s="78" t="s">
        <v>173</v>
      </c>
      <c r="E7" s="95">
        <v>15</v>
      </c>
      <c r="F7" s="96"/>
      <c r="G7" s="102" t="str">
        <f>IF(Tabelle34[[#This Row],[Treffer ]]&gt;0,Tabelle34[[#This Row],[Treffer ]]/Tabelle34[[#This Row],[Bälle]],"")</f>
        <v/>
      </c>
      <c r="H7" s="95"/>
      <c r="I7" s="96"/>
      <c r="J7" s="102" t="str">
        <f>IF(Tabelle34[[#This Row],[Treffer 2]]&gt;0,Tabelle34[[#This Row],[Treffer 2]]/Tabelle34[[#This Row],[Bälle 2]],"")</f>
        <v/>
      </c>
      <c r="K7" s="95"/>
      <c r="L7" s="96"/>
      <c r="M7" s="102" t="str">
        <f>IF(Tabelle34[[#This Row],[Treffer 3]]&gt;0,Tabelle34[[#This Row],[Treffer 3]]/Tabelle34[[#This Row],[Bälle 3]],"")</f>
        <v/>
      </c>
      <c r="N7" s="95"/>
      <c r="O7" s="96"/>
      <c r="P7" s="102" t="str">
        <f>IF(Tabelle34[[#This Row],[Treffer 4]]&gt;0,Tabelle34[[#This Row],[Treffer 4]]/Tabelle34[[#This Row],[Bälle 4]],"")</f>
        <v/>
      </c>
      <c r="Q7" s="93" t="str">
        <f>IF(Tabelle34[[#This Row],[Quote 4]]&lt;&gt;"",Tabelle34[[#This Row],[Quote 4]],IF(Tabelle34[[#This Row],[Quote 3]]&lt;&gt;"",Tabelle34[[#This Row],[Quote 3]],IF(Tabelle34[[#This Row],[Quote 2]]&lt;&gt;"",Tabelle34[[#This Row],[Quote 2]],IF(Tabelle34[[#This Row],[Quote]]&lt;&gt;"",Tabelle34[[#This Row],[Quote]],""))))</f>
        <v/>
      </c>
    </row>
    <row r="8" spans="1:24" ht="42" x14ac:dyDescent="0.3">
      <c r="A8" s="103" t="s">
        <v>52</v>
      </c>
      <c r="B8" s="78" t="s">
        <v>174</v>
      </c>
      <c r="C8" s="78" t="s">
        <v>175</v>
      </c>
      <c r="D8" s="78" t="s">
        <v>176</v>
      </c>
      <c r="E8" s="95">
        <v>30</v>
      </c>
      <c r="F8" s="96"/>
      <c r="G8" s="102" t="str">
        <f>IF(Tabelle34[[#This Row],[Treffer ]]&gt;0,Tabelle34[[#This Row],[Treffer ]]/Tabelle34[[#This Row],[Bälle]],"")</f>
        <v/>
      </c>
      <c r="H8" s="95"/>
      <c r="I8" s="96"/>
      <c r="J8" s="102" t="str">
        <f>IF(Tabelle34[[#This Row],[Treffer 2]]&gt;0,Tabelle34[[#This Row],[Treffer 2]]/Tabelle34[[#This Row],[Bälle 2]],"")</f>
        <v/>
      </c>
      <c r="K8" s="95"/>
      <c r="L8" s="96"/>
      <c r="M8" s="102" t="str">
        <f>IF(Tabelle34[[#This Row],[Treffer 3]]&gt;0,Tabelle34[[#This Row],[Treffer 3]]/Tabelle34[[#This Row],[Bälle 3]],"")</f>
        <v/>
      </c>
      <c r="N8" s="95"/>
      <c r="O8" s="96"/>
      <c r="P8" s="102" t="str">
        <f>IF(Tabelle34[[#This Row],[Treffer 4]]&gt;0,Tabelle34[[#This Row],[Treffer 4]]/Tabelle34[[#This Row],[Bälle 4]],"")</f>
        <v/>
      </c>
      <c r="Q8" s="93" t="str">
        <f>IF(Tabelle34[[#This Row],[Quote 4]]&lt;&gt;"",Tabelle34[[#This Row],[Quote 4]],IF(Tabelle34[[#This Row],[Quote 3]]&lt;&gt;"",Tabelle34[[#This Row],[Quote 3]],IF(Tabelle34[[#This Row],[Quote 2]]&lt;&gt;"",Tabelle34[[#This Row],[Quote 2]],IF(Tabelle34[[#This Row],[Quote]]&lt;&gt;"",Tabelle34[[#This Row],[Quote]],""))))</f>
        <v/>
      </c>
    </row>
    <row r="9" spans="1:24" ht="70" x14ac:dyDescent="0.3">
      <c r="A9" s="103" t="s">
        <v>53</v>
      </c>
      <c r="B9" s="78" t="s">
        <v>177</v>
      </c>
      <c r="C9" s="78" t="s">
        <v>178</v>
      </c>
      <c r="D9" s="78" t="s">
        <v>179</v>
      </c>
      <c r="E9" s="95">
        <v>45</v>
      </c>
      <c r="F9" s="96"/>
      <c r="G9" s="102" t="str">
        <f>IF(Tabelle34[[#This Row],[Treffer ]]&gt;0,Tabelle34[[#This Row],[Treffer ]]/Tabelle34[[#This Row],[Bälle]],"")</f>
        <v/>
      </c>
      <c r="H9" s="95"/>
      <c r="I9" s="96"/>
      <c r="J9" s="102" t="str">
        <f>IF(Tabelle34[[#This Row],[Treffer 2]]&gt;0,Tabelle34[[#This Row],[Treffer 2]]/Tabelle34[[#This Row],[Bälle 2]],"")</f>
        <v/>
      </c>
      <c r="K9" s="95"/>
      <c r="L9" s="96"/>
      <c r="M9" s="102" t="str">
        <f>IF(Tabelle34[[#This Row],[Treffer 3]]&gt;0,Tabelle34[[#This Row],[Treffer 3]]/Tabelle34[[#This Row],[Bälle 3]],"")</f>
        <v/>
      </c>
      <c r="N9" s="95"/>
      <c r="O9" s="96"/>
      <c r="P9" s="102" t="str">
        <f>IF(Tabelle34[[#This Row],[Treffer 4]]&gt;0,Tabelle34[[#This Row],[Treffer 4]]/Tabelle34[[#This Row],[Bälle 4]],"")</f>
        <v/>
      </c>
      <c r="Q9" s="93" t="str">
        <f>IF(Tabelle34[[#This Row],[Quote 4]]&lt;&gt;"",Tabelle34[[#This Row],[Quote 4]],IF(Tabelle34[[#This Row],[Quote 3]]&lt;&gt;"",Tabelle34[[#This Row],[Quote 3]],IF(Tabelle34[[#This Row],[Quote 2]]&lt;&gt;"",Tabelle34[[#This Row],[Quote 2]],IF(Tabelle34[[#This Row],[Quote]]&lt;&gt;"",Tabelle34[[#This Row],[Quote]],""))))</f>
        <v/>
      </c>
    </row>
    <row r="10" spans="1:24" ht="42" x14ac:dyDescent="0.3">
      <c r="A10" s="103" t="s">
        <v>54</v>
      </c>
      <c r="B10" s="78" t="s">
        <v>180</v>
      </c>
      <c r="C10" s="78" t="s">
        <v>181</v>
      </c>
      <c r="D10" s="78" t="s">
        <v>182</v>
      </c>
      <c r="E10" s="97">
        <v>30</v>
      </c>
      <c r="F10" s="98"/>
      <c r="G10" s="102" t="str">
        <f>IF(Tabelle34[[#This Row],[Treffer ]]&gt;0,Tabelle34[[#This Row],[Treffer ]]/Tabelle34[[#This Row],[Bälle]],"")</f>
        <v/>
      </c>
      <c r="H10" s="97"/>
      <c r="I10" s="98"/>
      <c r="J10" s="102" t="str">
        <f>IF(Tabelle34[[#This Row],[Treffer 2]]&gt;0,Tabelle34[[#This Row],[Treffer 2]]/Tabelle34[[#This Row],[Bälle 2]],"")</f>
        <v/>
      </c>
      <c r="K10" s="97"/>
      <c r="L10" s="98"/>
      <c r="M10" s="102" t="str">
        <f>IF(Tabelle34[[#This Row],[Treffer 3]]&gt;0,Tabelle34[[#This Row],[Treffer 3]]/Tabelle34[[#This Row],[Bälle 3]],"")</f>
        <v/>
      </c>
      <c r="N10" s="97"/>
      <c r="O10" s="98"/>
      <c r="P10" s="102" t="str">
        <f>IF(Tabelle34[[#This Row],[Treffer 4]]&gt;0,Tabelle34[[#This Row],[Treffer 4]]/Tabelle34[[#This Row],[Bälle 4]],"")</f>
        <v/>
      </c>
      <c r="Q10" s="93" t="str">
        <f>IF(Tabelle34[[#This Row],[Quote 4]]&lt;&gt;"",Tabelle34[[#This Row],[Quote 4]],IF(Tabelle34[[#This Row],[Quote 3]]&lt;&gt;"",Tabelle34[[#This Row],[Quote 3]],IF(Tabelle34[[#This Row],[Quote 2]]&lt;&gt;"",Tabelle34[[#This Row],[Quote 2]],IF(Tabelle34[[#This Row],[Quote]]&lt;&gt;"",Tabelle34[[#This Row],[Quote]],""))))</f>
        <v/>
      </c>
    </row>
    <row r="11" spans="1:24" ht="15.5" x14ac:dyDescent="0.3">
      <c r="A11" s="225" t="s">
        <v>55</v>
      </c>
      <c r="B11" s="108"/>
      <c r="C11" s="108"/>
      <c r="D11" s="109"/>
      <c r="E11" s="110"/>
      <c r="F11" s="110"/>
      <c r="G11" s="110"/>
      <c r="H11" s="110"/>
      <c r="I11" s="110"/>
      <c r="J11" s="110" t="str">
        <f>IF(Tabelle34[[#This Row],[Treffer 2]]&gt;0,Tabelle34[[#This Row],[Treffer 2]]/Tabelle34[[#This Row],[Bälle 2]],"")</f>
        <v/>
      </c>
      <c r="K11" s="110"/>
      <c r="L11" s="110"/>
      <c r="M11" s="110" t="str">
        <f>IF(Tabelle34[[#This Row],[Treffer 3]]&gt;0,Tabelle34[[#This Row],[Treffer 3]]/Tabelle34[[#This Row],[Bälle 3]],"")</f>
        <v/>
      </c>
      <c r="N11" s="110"/>
      <c r="O11" s="110"/>
      <c r="P11" s="110" t="str">
        <f>IF(Tabelle34[[#This Row],[Treffer 4]]&gt;0,Tabelle34[[#This Row],[Treffer 4]]/Tabelle34[[#This Row],[Bälle 4]],"")</f>
        <v/>
      </c>
      <c r="Q11" s="111" t="str">
        <f>IF(Tabelle34[[#This Row],[Quote 4]]&lt;&gt;"",Tabelle34[[#This Row],[Quote 4]],IF(Tabelle34[[#This Row],[Quote 3]]&lt;&gt;"",Tabelle34[[#This Row],[Quote 3]],IF(Tabelle34[[#This Row],[Quote 2]]&lt;&gt;"",Tabelle34[[#This Row],[Quote 2]],IF(Tabelle34[[#This Row],[Quote]]&lt;&gt;"",Tabelle34[[#This Row],[Quote]],""))))</f>
        <v/>
      </c>
    </row>
    <row r="12" spans="1:24" ht="56" x14ac:dyDescent="0.3">
      <c r="A12" s="103" t="s">
        <v>49</v>
      </c>
      <c r="B12" s="78" t="s">
        <v>170</v>
      </c>
      <c r="C12" s="78" t="s">
        <v>184</v>
      </c>
      <c r="D12" s="78" t="s">
        <v>169</v>
      </c>
      <c r="E12" s="95">
        <v>45</v>
      </c>
      <c r="F12" s="96"/>
      <c r="G12" s="102" t="str">
        <f>IF(Tabelle34[[#This Row],[Treffer ]]&gt;0,Tabelle34[[#This Row],[Treffer ]]/Tabelle34[[#This Row],[Bälle]],"")</f>
        <v/>
      </c>
      <c r="H12" s="95"/>
      <c r="I12" s="96"/>
      <c r="J12" s="102" t="str">
        <f>IF(Tabelle34[[#This Row],[Treffer 2]]&gt;0,Tabelle34[[#This Row],[Treffer 2]]/Tabelle34[[#This Row],[Bälle 2]],"")</f>
        <v/>
      </c>
      <c r="K12" s="95"/>
      <c r="L12" s="96"/>
      <c r="M12" s="102" t="str">
        <f>IF(Tabelle34[[#This Row],[Treffer 3]]&gt;0,Tabelle34[[#This Row],[Treffer 3]]/Tabelle34[[#This Row],[Bälle 3]],"")</f>
        <v/>
      </c>
      <c r="N12" s="95"/>
      <c r="O12" s="96"/>
      <c r="P12" s="102" t="str">
        <f>IF(Tabelle34[[#This Row],[Treffer 4]]&gt;0,Tabelle34[[#This Row],[Treffer 4]]/Tabelle34[[#This Row],[Bälle 4]],"")</f>
        <v/>
      </c>
      <c r="Q12" s="93" t="str">
        <f>IF(Tabelle34[[#This Row],[Quote 4]]&lt;&gt;"",Tabelle34[[#This Row],[Quote 4]],IF(Tabelle34[[#This Row],[Quote 3]]&lt;&gt;"",Tabelle34[[#This Row],[Quote 3]],IF(Tabelle34[[#This Row],[Quote 2]]&lt;&gt;"",Tabelle34[[#This Row],[Quote 2]],IF(Tabelle34[[#This Row],[Quote]]&lt;&gt;"",Tabelle34[[#This Row],[Quote]],""))))</f>
        <v/>
      </c>
    </row>
    <row r="13" spans="1:24" ht="42" x14ac:dyDescent="0.3">
      <c r="A13" s="103" t="s">
        <v>50</v>
      </c>
      <c r="B13" s="78" t="s">
        <v>156</v>
      </c>
      <c r="C13" s="78" t="s">
        <v>186</v>
      </c>
      <c r="D13" s="78" t="s">
        <v>169</v>
      </c>
      <c r="E13" s="95">
        <v>45</v>
      </c>
      <c r="F13" s="96"/>
      <c r="G13" s="102" t="str">
        <f>IF(Tabelle34[[#This Row],[Treffer ]]&gt;0,Tabelle34[[#This Row],[Treffer ]]/Tabelle34[[#This Row],[Bälle]],"")</f>
        <v/>
      </c>
      <c r="H13" s="95"/>
      <c r="I13" s="96"/>
      <c r="J13" s="102" t="str">
        <f>IF(Tabelle34[[#This Row],[Treffer 2]]&gt;0,Tabelle34[[#This Row],[Treffer 2]]/Tabelle34[[#This Row],[Bälle 2]],"")</f>
        <v/>
      </c>
      <c r="K13" s="95"/>
      <c r="L13" s="96"/>
      <c r="M13" s="102" t="str">
        <f>IF(Tabelle34[[#This Row],[Treffer 3]]&gt;0,Tabelle34[[#This Row],[Treffer 3]]/Tabelle34[[#This Row],[Bälle 3]],"")</f>
        <v/>
      </c>
      <c r="N13" s="95"/>
      <c r="O13" s="96"/>
      <c r="P13" s="102" t="str">
        <f>IF(Tabelle34[[#This Row],[Treffer 4]]&gt;0,Tabelle34[[#This Row],[Treffer 4]]/Tabelle34[[#This Row],[Bälle 4]],"")</f>
        <v/>
      </c>
      <c r="Q13" s="93" t="str">
        <f>IF(Tabelle34[[#This Row],[Quote 4]]&lt;&gt;"",Tabelle34[[#This Row],[Quote 4]],IF(Tabelle34[[#This Row],[Quote 3]]&lt;&gt;"",Tabelle34[[#This Row],[Quote 3]],IF(Tabelle34[[#This Row],[Quote 2]]&lt;&gt;"",Tabelle34[[#This Row],[Quote 2]],IF(Tabelle34[[#This Row],[Quote]]&lt;&gt;"",Tabelle34[[#This Row],[Quote]],""))))</f>
        <v/>
      </c>
    </row>
    <row r="14" spans="1:24" ht="56" x14ac:dyDescent="0.3">
      <c r="A14" s="103" t="s">
        <v>51</v>
      </c>
      <c r="B14" s="78" t="s">
        <v>183</v>
      </c>
      <c r="C14" s="78" t="s">
        <v>187</v>
      </c>
      <c r="D14" s="78" t="s">
        <v>188</v>
      </c>
      <c r="E14" s="95">
        <v>15</v>
      </c>
      <c r="F14" s="96"/>
      <c r="G14" s="102" t="str">
        <f>IF(Tabelle34[[#This Row],[Treffer ]]&gt;0,Tabelle34[[#This Row],[Treffer ]]/Tabelle34[[#This Row],[Bälle]],"")</f>
        <v/>
      </c>
      <c r="H14" s="95"/>
      <c r="I14" s="96"/>
      <c r="J14" s="102" t="str">
        <f>IF(Tabelle34[[#This Row],[Treffer 2]]&gt;0,Tabelle34[[#This Row],[Treffer 2]]/Tabelle34[[#This Row],[Bälle 2]],"")</f>
        <v/>
      </c>
      <c r="K14" s="95"/>
      <c r="L14" s="96"/>
      <c r="M14" s="102" t="str">
        <f>IF(Tabelle34[[#This Row],[Treffer 3]]&gt;0,Tabelle34[[#This Row],[Treffer 3]]/Tabelle34[[#This Row],[Bälle 3]],"")</f>
        <v/>
      </c>
      <c r="N14" s="95"/>
      <c r="O14" s="96"/>
      <c r="P14" s="102" t="str">
        <f>IF(Tabelle34[[#This Row],[Treffer 4]]&gt;0,Tabelle34[[#This Row],[Treffer 4]]/Tabelle34[[#This Row],[Bälle 4]],"")</f>
        <v/>
      </c>
      <c r="Q14" s="93" t="str">
        <f>IF(Tabelle34[[#This Row],[Quote 4]]&lt;&gt;"",Tabelle34[[#This Row],[Quote 4]],IF(Tabelle34[[#This Row],[Quote 3]]&lt;&gt;"",Tabelle34[[#This Row],[Quote 3]],IF(Tabelle34[[#This Row],[Quote 2]]&lt;&gt;"",Tabelle34[[#This Row],[Quote 2]],IF(Tabelle34[[#This Row],[Quote]]&lt;&gt;"",Tabelle34[[#This Row],[Quote]],""))))</f>
        <v/>
      </c>
    </row>
    <row r="15" spans="1:24" ht="56.5" customHeight="1" x14ac:dyDescent="0.3">
      <c r="A15" s="103" t="s">
        <v>52</v>
      </c>
      <c r="B15" s="78" t="s">
        <v>174</v>
      </c>
      <c r="C15" s="78" t="s">
        <v>189</v>
      </c>
      <c r="D15" s="78" t="s">
        <v>176</v>
      </c>
      <c r="E15" s="95">
        <v>30</v>
      </c>
      <c r="F15" s="96"/>
      <c r="G15" s="102" t="str">
        <f>IF(Tabelle34[[#This Row],[Treffer ]]&gt;0,Tabelle34[[#This Row],[Treffer ]]/Tabelle34[[#This Row],[Bälle]],"")</f>
        <v/>
      </c>
      <c r="H15" s="95"/>
      <c r="I15" s="96"/>
      <c r="J15" s="102" t="str">
        <f>IF(Tabelle34[[#This Row],[Treffer 2]]&gt;0,Tabelle34[[#This Row],[Treffer 2]]/Tabelle34[[#This Row],[Bälle 2]],"")</f>
        <v/>
      </c>
      <c r="K15" s="95"/>
      <c r="L15" s="96"/>
      <c r="M15" s="102" t="str">
        <f>IF(Tabelle34[[#This Row],[Treffer 3]]&gt;0,Tabelle34[[#This Row],[Treffer 3]]/Tabelle34[[#This Row],[Bälle 3]],"")</f>
        <v/>
      </c>
      <c r="N15" s="95"/>
      <c r="O15" s="96"/>
      <c r="P15" s="102" t="str">
        <f>IF(Tabelle34[[#This Row],[Treffer 4]]&gt;0,Tabelle34[[#This Row],[Treffer 4]]/Tabelle34[[#This Row],[Bälle 4]],"")</f>
        <v/>
      </c>
      <c r="Q15" s="93" t="str">
        <f>IF(Tabelle34[[#This Row],[Quote 4]]&lt;&gt;"",Tabelle34[[#This Row],[Quote 4]],IF(Tabelle34[[#This Row],[Quote 3]]&lt;&gt;"",Tabelle34[[#This Row],[Quote 3]],IF(Tabelle34[[#This Row],[Quote 2]]&lt;&gt;"",Tabelle34[[#This Row],[Quote 2]],IF(Tabelle34[[#This Row],[Quote]]&lt;&gt;"",Tabelle34[[#This Row],[Quote]],""))))</f>
        <v/>
      </c>
      <c r="U15" t="s">
        <v>159</v>
      </c>
    </row>
    <row r="16" spans="1:24" ht="70" x14ac:dyDescent="0.3">
      <c r="A16" s="103" t="s">
        <v>53</v>
      </c>
      <c r="B16" s="78" t="s">
        <v>177</v>
      </c>
      <c r="C16" s="78" t="s">
        <v>178</v>
      </c>
      <c r="D16" s="78" t="s">
        <v>179</v>
      </c>
      <c r="E16" s="95">
        <v>45</v>
      </c>
      <c r="F16" s="96"/>
      <c r="G16" s="102" t="str">
        <f>IF(Tabelle34[[#This Row],[Treffer ]]&gt;0,Tabelle34[[#This Row],[Treffer ]]/Tabelle34[[#This Row],[Bälle]],"")</f>
        <v/>
      </c>
      <c r="H16" s="95"/>
      <c r="I16" s="96"/>
      <c r="J16" s="102" t="str">
        <f>IF(Tabelle34[[#This Row],[Treffer 2]]&gt;0,Tabelle34[[#This Row],[Treffer 2]]/Tabelle34[[#This Row],[Bälle 2]],"")</f>
        <v/>
      </c>
      <c r="K16" s="95"/>
      <c r="L16" s="96"/>
      <c r="M16" s="102" t="str">
        <f>IF(Tabelle34[[#This Row],[Treffer 3]]&gt;0,Tabelle34[[#This Row],[Treffer 3]]/Tabelle34[[#This Row],[Bälle 3]],"")</f>
        <v/>
      </c>
      <c r="N16" s="95"/>
      <c r="O16" s="96"/>
      <c r="P16" s="102" t="str">
        <f>IF(Tabelle34[[#This Row],[Treffer 4]]&gt;0,Tabelle34[[#This Row],[Treffer 4]]/Tabelle34[[#This Row],[Bälle 4]],"")</f>
        <v/>
      </c>
      <c r="Q16" s="93" t="str">
        <f>IF(Tabelle34[[#This Row],[Quote 4]]&lt;&gt;"",Tabelle34[[#This Row],[Quote 4]],IF(Tabelle34[[#This Row],[Quote 3]]&lt;&gt;"",Tabelle34[[#This Row],[Quote 3]],IF(Tabelle34[[#This Row],[Quote 2]]&lt;&gt;"",Tabelle34[[#This Row],[Quote 2]],IF(Tabelle34[[#This Row],[Quote]]&lt;&gt;"",Tabelle34[[#This Row],[Quote]],""))))</f>
        <v/>
      </c>
    </row>
    <row r="17" spans="1:17" ht="42" x14ac:dyDescent="0.3">
      <c r="A17" s="103" t="s">
        <v>54</v>
      </c>
      <c r="B17" s="78" t="s">
        <v>180</v>
      </c>
      <c r="C17" s="78" t="s">
        <v>181</v>
      </c>
      <c r="D17" s="78" t="s">
        <v>182</v>
      </c>
      <c r="E17" s="97">
        <v>30</v>
      </c>
      <c r="F17" s="98"/>
      <c r="G17" s="102" t="str">
        <f>IF(Tabelle34[[#This Row],[Treffer ]]&gt;0,Tabelle34[[#This Row],[Treffer ]]/Tabelle34[[#This Row],[Bälle]],"")</f>
        <v/>
      </c>
      <c r="H17" s="97"/>
      <c r="I17" s="98"/>
      <c r="J17" s="102" t="str">
        <f>IF(Tabelle34[[#This Row],[Treffer 2]]&gt;0,Tabelle34[[#This Row],[Treffer 2]]/Tabelle34[[#This Row],[Bälle 2]],"")</f>
        <v/>
      </c>
      <c r="K17" s="97"/>
      <c r="L17" s="98"/>
      <c r="M17" s="102" t="str">
        <f>IF(Tabelle34[[#This Row],[Treffer 3]]&gt;0,Tabelle34[[#This Row],[Treffer 3]]/Tabelle34[[#This Row],[Bälle 3]],"")</f>
        <v/>
      </c>
      <c r="N17" s="97"/>
      <c r="O17" s="98"/>
      <c r="P17" s="102" t="str">
        <f>IF(Tabelle34[[#This Row],[Treffer 4]]&gt;0,Tabelle34[[#This Row],[Treffer 4]]/Tabelle34[[#This Row],[Bälle 4]],"")</f>
        <v/>
      </c>
      <c r="Q17" s="93" t="str">
        <f>IF(Tabelle34[[#This Row],[Quote 4]]&lt;&gt;"",Tabelle34[[#This Row],[Quote 4]],IF(Tabelle34[[#This Row],[Quote 3]]&lt;&gt;"",Tabelle34[[#This Row],[Quote 3]],IF(Tabelle34[[#This Row],[Quote 2]]&lt;&gt;"",Tabelle34[[#This Row],[Quote 2]],IF(Tabelle34[[#This Row],[Quote]]&lt;&gt;"",Tabelle34[[#This Row],[Quote]],""))))</f>
        <v/>
      </c>
    </row>
    <row r="18" spans="1:17" ht="15.5" x14ac:dyDescent="0.3">
      <c r="A18" s="225" t="s">
        <v>56</v>
      </c>
      <c r="B18" s="108"/>
      <c r="C18" s="108"/>
      <c r="D18" s="109"/>
      <c r="E18" s="110"/>
      <c r="F18" s="110"/>
      <c r="G18" s="110"/>
      <c r="H18" s="110"/>
      <c r="I18" s="110"/>
      <c r="J18" s="110" t="str">
        <f>IF(Tabelle34[[#This Row],[Treffer 2]]&gt;0,Tabelle34[[#This Row],[Treffer 2]]/Tabelle34[[#This Row],[Bälle 2]],"")</f>
        <v/>
      </c>
      <c r="K18" s="110"/>
      <c r="L18" s="110"/>
      <c r="M18" s="110" t="str">
        <f>IF(Tabelle34[[#This Row],[Treffer 3]]&gt;0,Tabelle34[[#This Row],[Treffer 3]]/Tabelle34[[#This Row],[Bälle 3]],"")</f>
        <v/>
      </c>
      <c r="N18" s="110"/>
      <c r="O18" s="110"/>
      <c r="P18" s="110" t="str">
        <f>IF(Tabelle34[[#This Row],[Treffer 4]]&gt;0,Tabelle34[[#This Row],[Treffer 4]]/Tabelle34[[#This Row],[Bälle 4]],"")</f>
        <v/>
      </c>
      <c r="Q18" s="111" t="str">
        <f>IF(Tabelle34[[#This Row],[Quote 4]]&lt;&gt;"",Tabelle34[[#This Row],[Quote 4]],IF(Tabelle34[[#This Row],[Quote 3]]&lt;&gt;"",Tabelle34[[#This Row],[Quote 3]],IF(Tabelle34[[#This Row],[Quote 2]]&lt;&gt;"",Tabelle34[[#This Row],[Quote 2]],IF(Tabelle34[[#This Row],[Quote]]&lt;&gt;"",Tabelle34[[#This Row],[Quote]],""))))</f>
        <v/>
      </c>
    </row>
    <row r="19" spans="1:17" ht="42" x14ac:dyDescent="0.3">
      <c r="A19" s="103" t="s">
        <v>48</v>
      </c>
      <c r="B19" s="78" t="s">
        <v>190</v>
      </c>
      <c r="C19" s="78" t="s">
        <v>191</v>
      </c>
      <c r="D19" s="78" t="s">
        <v>192</v>
      </c>
      <c r="E19" s="99">
        <v>15</v>
      </c>
      <c r="F19" s="100"/>
      <c r="G19" s="102" t="str">
        <f>IF(Tabelle34[[#This Row],[Treffer ]]&gt;0,Tabelle34[[#This Row],[Treffer ]]/Tabelle34[[#This Row],[Bälle]],"")</f>
        <v/>
      </c>
      <c r="H19" s="99"/>
      <c r="I19" s="100"/>
      <c r="J19" s="102" t="str">
        <f>IF(Tabelle34[[#This Row],[Treffer 2]]&gt;0,Tabelle34[[#This Row],[Treffer 2]]/Tabelle34[[#This Row],[Bälle 2]],"")</f>
        <v/>
      </c>
      <c r="K19" s="99"/>
      <c r="L19" s="100"/>
      <c r="M19" s="102" t="str">
        <f>IF(Tabelle34[[#This Row],[Treffer 3]]&gt;0,Tabelle34[[#This Row],[Treffer 3]]/Tabelle34[[#This Row],[Bälle 3]],"")</f>
        <v/>
      </c>
      <c r="N19" s="99"/>
      <c r="O19" s="100"/>
      <c r="P19" s="102" t="str">
        <f>IF(Tabelle34[[#This Row],[Treffer 4]]&gt;0,Tabelle34[[#This Row],[Treffer 4]]/Tabelle34[[#This Row],[Bälle 4]],"")</f>
        <v/>
      </c>
      <c r="Q19" s="93" t="str">
        <f>IF(Tabelle34[[#This Row],[Quote 4]]&lt;&gt;"",Tabelle34[[#This Row],[Quote 4]],IF(Tabelle34[[#This Row],[Quote 3]]&lt;&gt;"",Tabelle34[[#This Row],[Quote 3]],IF(Tabelle34[[#This Row],[Quote 2]]&lt;&gt;"",Tabelle34[[#This Row],[Quote 2]],IF(Tabelle34[[#This Row],[Quote]]&lt;&gt;"",Tabelle34[[#This Row],[Quote]],""))))</f>
        <v/>
      </c>
    </row>
    <row r="20" spans="1:17" ht="42" x14ac:dyDescent="0.3">
      <c r="A20" s="103" t="s">
        <v>55</v>
      </c>
      <c r="B20" s="78" t="s">
        <v>190</v>
      </c>
      <c r="C20" s="78" t="s">
        <v>191</v>
      </c>
      <c r="D20" s="78" t="s">
        <v>192</v>
      </c>
      <c r="E20" s="97">
        <v>15</v>
      </c>
      <c r="F20" s="98"/>
      <c r="G20" s="102" t="str">
        <f>IF(Tabelle34[[#This Row],[Treffer ]]&gt;0,Tabelle34[[#This Row],[Treffer ]]/Tabelle34[[#This Row],[Bälle]],"")</f>
        <v/>
      </c>
      <c r="H20" s="97"/>
      <c r="I20" s="98"/>
      <c r="J20" s="102" t="str">
        <f>IF(Tabelle34[[#This Row],[Treffer 2]]&gt;0,Tabelle34[[#This Row],[Treffer 2]]/Tabelle34[[#This Row],[Bälle 2]],"")</f>
        <v/>
      </c>
      <c r="K20" s="97"/>
      <c r="L20" s="98"/>
      <c r="M20" s="102" t="str">
        <f>IF(Tabelle34[[#This Row],[Treffer 3]]&gt;0,Tabelle34[[#This Row],[Treffer 3]]/Tabelle34[[#This Row],[Bälle 3]],"")</f>
        <v/>
      </c>
      <c r="N20" s="97"/>
      <c r="O20" s="98"/>
      <c r="P20" s="102" t="str">
        <f>IF(Tabelle34[[#This Row],[Treffer 4]]&gt;0,Tabelle34[[#This Row],[Treffer 4]]/Tabelle34[[#This Row],[Bälle 4]],"")</f>
        <v/>
      </c>
      <c r="Q20" s="93" t="str">
        <f>IF(Tabelle34[[#This Row],[Quote 4]]&lt;&gt;"",Tabelle34[[#This Row],[Quote 4]],IF(Tabelle34[[#This Row],[Quote 3]]&lt;&gt;"",Tabelle34[[#This Row],[Quote 3]],IF(Tabelle34[[#This Row],[Quote 2]]&lt;&gt;"",Tabelle34[[#This Row],[Quote 2]],IF(Tabelle34[[#This Row],[Quote]]&lt;&gt;"",Tabelle34[[#This Row],[Quote]],""))))</f>
        <v/>
      </c>
    </row>
    <row r="21" spans="1:17" ht="15.5" x14ac:dyDescent="0.3">
      <c r="A21" s="225" t="s">
        <v>57</v>
      </c>
      <c r="B21" s="108"/>
      <c r="C21" s="108"/>
      <c r="D21" s="109"/>
      <c r="E21" s="110"/>
      <c r="F21" s="110"/>
      <c r="G21" s="110"/>
      <c r="H21" s="110"/>
      <c r="I21" s="110"/>
      <c r="J21" s="110" t="str">
        <f>IF(Tabelle34[[#This Row],[Treffer 2]]&gt;0,Tabelle34[[#This Row],[Treffer 2]]/Tabelle34[[#This Row],[Bälle 2]],"")</f>
        <v/>
      </c>
      <c r="K21" s="110"/>
      <c r="L21" s="110"/>
      <c r="M21" s="110" t="str">
        <f>IF(Tabelle34[[#This Row],[Treffer 3]]&gt;0,Tabelle34[[#This Row],[Treffer 3]]/Tabelle34[[#This Row],[Bälle 3]],"")</f>
        <v/>
      </c>
      <c r="N21" s="110"/>
      <c r="O21" s="110"/>
      <c r="P21" s="110" t="str">
        <f>IF(Tabelle34[[#This Row],[Treffer 4]]&gt;0,Tabelle34[[#This Row],[Treffer 4]]/Tabelle34[[#This Row],[Bälle 4]],"")</f>
        <v/>
      </c>
      <c r="Q21" s="111" t="str">
        <f>IF(Tabelle34[[#This Row],[Quote 4]]&lt;&gt;"",Tabelle34[[#This Row],[Quote 4]],IF(Tabelle34[[#This Row],[Quote 3]]&lt;&gt;"",Tabelle34[[#This Row],[Quote 3]],IF(Tabelle34[[#This Row],[Quote 2]]&lt;&gt;"",Tabelle34[[#This Row],[Quote 2]],IF(Tabelle34[[#This Row],[Quote]]&lt;&gt;"",Tabelle34[[#This Row],[Quote]],""))))</f>
        <v/>
      </c>
    </row>
    <row r="22" spans="1:17" ht="42" x14ac:dyDescent="0.3">
      <c r="A22" s="103" t="s">
        <v>58</v>
      </c>
      <c r="B22" s="78" t="s">
        <v>193</v>
      </c>
      <c r="C22" s="78" t="s">
        <v>194</v>
      </c>
      <c r="D22" s="78" t="s">
        <v>195</v>
      </c>
      <c r="E22" s="99">
        <v>60</v>
      </c>
      <c r="F22" s="100"/>
      <c r="G22" s="102" t="str">
        <f>IF(Tabelle34[[#This Row],[Treffer ]]&gt;0,Tabelle34[[#This Row],[Treffer ]]/Tabelle34[[#This Row],[Bälle]],"")</f>
        <v/>
      </c>
      <c r="H22" s="99"/>
      <c r="I22" s="100"/>
      <c r="J22" s="102" t="str">
        <f>IF(Tabelle34[[#This Row],[Treffer 2]]&gt;0,Tabelle34[[#This Row],[Treffer 2]]/Tabelle34[[#This Row],[Bälle 2]],"")</f>
        <v/>
      </c>
      <c r="K22" s="99"/>
      <c r="L22" s="100"/>
      <c r="M22" s="102" t="str">
        <f>IF(Tabelle34[[#This Row],[Treffer 3]]&gt;0,Tabelle34[[#This Row],[Treffer 3]]/Tabelle34[[#This Row],[Bälle 3]],"")</f>
        <v/>
      </c>
      <c r="N22" s="99"/>
      <c r="O22" s="100"/>
      <c r="P22" s="102" t="str">
        <f>IF(Tabelle34[[#This Row],[Treffer 4]]&gt;0,Tabelle34[[#This Row],[Treffer 4]]/Tabelle34[[#This Row],[Bälle 4]],"")</f>
        <v/>
      </c>
      <c r="Q22" s="93" t="str">
        <f>IF(Tabelle34[[#This Row],[Quote 4]]&lt;&gt;"",Tabelle34[[#This Row],[Quote 4]],IF(Tabelle34[[#This Row],[Quote 3]]&lt;&gt;"",Tabelle34[[#This Row],[Quote 3]],IF(Tabelle34[[#This Row],[Quote 2]]&lt;&gt;"",Tabelle34[[#This Row],[Quote 2]],IF(Tabelle34[[#This Row],[Quote]]&lt;&gt;"",Tabelle34[[#This Row],[Quote]],""))))</f>
        <v/>
      </c>
    </row>
    <row r="23" spans="1:17" ht="42" x14ac:dyDescent="0.3">
      <c r="A23" s="103" t="s">
        <v>59</v>
      </c>
      <c r="B23" s="78" t="s">
        <v>196</v>
      </c>
      <c r="C23" s="78" t="s">
        <v>194</v>
      </c>
      <c r="D23" s="78" t="s">
        <v>195</v>
      </c>
      <c r="E23" s="99">
        <v>60</v>
      </c>
      <c r="F23" s="98"/>
      <c r="G23" s="102" t="str">
        <f>IF(Tabelle34[[#This Row],[Treffer ]]&gt;0,Tabelle34[[#This Row],[Treffer ]]/Tabelle34[[#This Row],[Bälle]],"")</f>
        <v/>
      </c>
      <c r="H23" s="99"/>
      <c r="I23" s="98"/>
      <c r="J23" s="102" t="str">
        <f>IF(Tabelle34[[#This Row],[Treffer 2]]&gt;0,Tabelle34[[#This Row],[Treffer 2]]/Tabelle34[[#This Row],[Bälle 2]],"")</f>
        <v/>
      </c>
      <c r="K23" s="99"/>
      <c r="L23" s="98"/>
      <c r="M23" s="102" t="str">
        <f>IF(Tabelle34[[#This Row],[Treffer 3]]&gt;0,Tabelle34[[#This Row],[Treffer 3]]/Tabelle34[[#This Row],[Bälle 3]],"")</f>
        <v/>
      </c>
      <c r="N23" s="99"/>
      <c r="O23" s="98"/>
      <c r="P23" s="102" t="str">
        <f>IF(Tabelle34[[#This Row],[Treffer 4]]&gt;0,Tabelle34[[#This Row],[Treffer 4]]/Tabelle34[[#This Row],[Bälle 4]],"")</f>
        <v/>
      </c>
      <c r="Q23" s="93" t="str">
        <f>IF(Tabelle34[[#This Row],[Quote 4]]&lt;&gt;"",Tabelle34[[#This Row],[Quote 4]],IF(Tabelle34[[#This Row],[Quote 3]]&lt;&gt;"",Tabelle34[[#This Row],[Quote 3]],IF(Tabelle34[[#This Row],[Quote 2]]&lt;&gt;"",Tabelle34[[#This Row],[Quote 2]],IF(Tabelle34[[#This Row],[Quote]]&lt;&gt;"",Tabelle34[[#This Row],[Quote]],""))))</f>
        <v/>
      </c>
    </row>
    <row r="24" spans="1:17" ht="15.5" x14ac:dyDescent="0.3">
      <c r="A24" s="225" t="s">
        <v>60</v>
      </c>
      <c r="B24" s="108"/>
      <c r="C24" s="108"/>
      <c r="D24" s="109"/>
      <c r="E24" s="110"/>
      <c r="F24" s="110"/>
      <c r="G24" s="110"/>
      <c r="H24" s="110"/>
      <c r="I24" s="110"/>
      <c r="J24" s="110" t="str">
        <f>IF(Tabelle34[[#This Row],[Treffer 2]]&gt;0,Tabelle34[[#This Row],[Treffer 2]]/Tabelle34[[#This Row],[Bälle 2]],"")</f>
        <v/>
      </c>
      <c r="K24" s="110"/>
      <c r="L24" s="110"/>
      <c r="M24" s="110" t="str">
        <f>IF(Tabelle34[[#This Row],[Treffer 3]]&gt;0,Tabelle34[[#This Row],[Treffer 3]]/Tabelle34[[#This Row],[Bälle 3]],"")</f>
        <v/>
      </c>
      <c r="N24" s="110"/>
      <c r="O24" s="110"/>
      <c r="P24" s="110" t="str">
        <f>IF(Tabelle34[[#This Row],[Treffer 4]]&gt;0,Tabelle34[[#This Row],[Treffer 4]]/Tabelle34[[#This Row],[Bälle 4]],"")</f>
        <v/>
      </c>
      <c r="Q24" s="111" t="str">
        <f>IF(Tabelle34[[#This Row],[Quote 4]]&lt;&gt;"",Tabelle34[[#This Row],[Quote 4]],IF(Tabelle34[[#This Row],[Quote 3]]&lt;&gt;"",Tabelle34[[#This Row],[Quote 3]],IF(Tabelle34[[#This Row],[Quote 2]]&lt;&gt;"",Tabelle34[[#This Row],[Quote 2]],IF(Tabelle34[[#This Row],[Quote]]&lt;&gt;"",Tabelle34[[#This Row],[Quote]],""))))</f>
        <v/>
      </c>
    </row>
    <row r="25" spans="1:17" ht="42" x14ac:dyDescent="0.3">
      <c r="A25" s="103" t="s">
        <v>61</v>
      </c>
      <c r="B25" s="78" t="s">
        <v>197</v>
      </c>
      <c r="C25" s="78" t="s">
        <v>198</v>
      </c>
      <c r="D25" s="78" t="s">
        <v>199</v>
      </c>
      <c r="E25" s="99">
        <v>15</v>
      </c>
      <c r="F25" s="100"/>
      <c r="G25" s="102" t="str">
        <f>IF(Tabelle34[[#This Row],[Treffer ]]&gt;0,Tabelle34[[#This Row],[Treffer ]]/Tabelle34[[#This Row],[Bälle]],"")</f>
        <v/>
      </c>
      <c r="H25" s="99"/>
      <c r="I25" s="100"/>
      <c r="J25" s="102" t="str">
        <f>IF(Tabelle34[[#This Row],[Treffer 2]]&gt;0,Tabelle34[[#This Row],[Treffer 2]]/Tabelle34[[#This Row],[Bälle 2]],"")</f>
        <v/>
      </c>
      <c r="K25" s="99"/>
      <c r="L25" s="100"/>
      <c r="M25" s="102" t="str">
        <f>IF(Tabelle34[[#This Row],[Treffer 3]]&gt;0,Tabelle34[[#This Row],[Treffer 3]]/Tabelle34[[#This Row],[Bälle 3]],"")</f>
        <v/>
      </c>
      <c r="N25" s="99"/>
      <c r="O25" s="100"/>
      <c r="P25" s="102" t="str">
        <f>IF(Tabelle34[[#This Row],[Treffer 4]]&gt;0,Tabelle34[[#This Row],[Treffer 4]]/Tabelle34[[#This Row],[Bälle 4]],"")</f>
        <v/>
      </c>
      <c r="Q25" s="93" t="str">
        <f>IF(Tabelle34[[#This Row],[Quote 4]]&lt;&gt;"",Tabelle34[[#This Row],[Quote 4]],IF(Tabelle34[[#This Row],[Quote 3]]&lt;&gt;"",Tabelle34[[#This Row],[Quote 3]],IF(Tabelle34[[#This Row],[Quote 2]]&lt;&gt;"",Tabelle34[[#This Row],[Quote 2]],IF(Tabelle34[[#This Row],[Quote]]&lt;&gt;"",Tabelle34[[#This Row],[Quote]],""))))</f>
        <v/>
      </c>
    </row>
    <row r="26" spans="1:17" ht="42" x14ac:dyDescent="0.3">
      <c r="A26" s="103" t="s">
        <v>62</v>
      </c>
      <c r="B26" s="78" t="s">
        <v>197</v>
      </c>
      <c r="C26" s="78" t="s">
        <v>198</v>
      </c>
      <c r="D26" s="78" t="s">
        <v>199</v>
      </c>
      <c r="E26" s="99">
        <v>15</v>
      </c>
      <c r="F26" s="96"/>
      <c r="G26" s="102" t="str">
        <f>IF(Tabelle34[[#This Row],[Treffer ]]&gt;0,Tabelle34[[#This Row],[Treffer ]]/Tabelle34[[#This Row],[Bälle]],"")</f>
        <v/>
      </c>
      <c r="H26" s="99"/>
      <c r="I26" s="96"/>
      <c r="J26" s="102" t="str">
        <f>IF(Tabelle34[[#This Row],[Treffer 2]]&gt;0,Tabelle34[[#This Row],[Treffer 2]]/Tabelle34[[#This Row],[Bälle 2]],"")</f>
        <v/>
      </c>
      <c r="K26" s="99"/>
      <c r="L26" s="96"/>
      <c r="M26" s="102" t="str">
        <f>IF(Tabelle34[[#This Row],[Treffer 3]]&gt;0,Tabelle34[[#This Row],[Treffer 3]]/Tabelle34[[#This Row],[Bälle 3]],"")</f>
        <v/>
      </c>
      <c r="N26" s="99"/>
      <c r="O26" s="96"/>
      <c r="P26" s="102" t="str">
        <f>IF(Tabelle34[[#This Row],[Treffer 4]]&gt;0,Tabelle34[[#This Row],[Treffer 4]]/Tabelle34[[#This Row],[Bälle 4]],"")</f>
        <v/>
      </c>
      <c r="Q26" s="93" t="str">
        <f>IF(Tabelle34[[#This Row],[Quote 4]]&lt;&gt;"",Tabelle34[[#This Row],[Quote 4]],IF(Tabelle34[[#This Row],[Quote 3]]&lt;&gt;"",Tabelle34[[#This Row],[Quote 3]],IF(Tabelle34[[#This Row],[Quote 2]]&lt;&gt;"",Tabelle34[[#This Row],[Quote 2]],IF(Tabelle34[[#This Row],[Quote]]&lt;&gt;"",Tabelle34[[#This Row],[Quote]],""))))</f>
        <v/>
      </c>
    </row>
    <row r="27" spans="1:17" ht="42" x14ac:dyDescent="0.3">
      <c r="A27" s="103" t="s">
        <v>63</v>
      </c>
      <c r="B27" s="78" t="s">
        <v>197</v>
      </c>
      <c r="C27" s="78" t="s">
        <v>198</v>
      </c>
      <c r="D27" s="78" t="s">
        <v>199</v>
      </c>
      <c r="E27" s="99">
        <v>15</v>
      </c>
      <c r="F27" s="98"/>
      <c r="G27" s="102" t="str">
        <f>IF(Tabelle34[[#This Row],[Treffer ]]&gt;0,Tabelle34[[#This Row],[Treffer ]]/Tabelle34[[#This Row],[Bälle]],"")</f>
        <v/>
      </c>
      <c r="H27" s="99"/>
      <c r="I27" s="98"/>
      <c r="J27" s="102" t="str">
        <f>IF(Tabelle34[[#This Row],[Treffer 2]]&gt;0,Tabelle34[[#This Row],[Treffer 2]]/Tabelle34[[#This Row],[Bälle 2]],"")</f>
        <v/>
      </c>
      <c r="K27" s="99"/>
      <c r="L27" s="98"/>
      <c r="M27" s="102" t="str">
        <f>IF(Tabelle34[[#This Row],[Treffer 3]]&gt;0,Tabelle34[[#This Row],[Treffer 3]]/Tabelle34[[#This Row],[Bälle 3]],"")</f>
        <v/>
      </c>
      <c r="N27" s="99"/>
      <c r="O27" s="98"/>
      <c r="P27" s="102" t="str">
        <f>IF(Tabelle34[[#This Row],[Treffer 4]]&gt;0,Tabelle34[[#This Row],[Treffer 4]]/Tabelle34[[#This Row],[Bälle 4]],"")</f>
        <v/>
      </c>
      <c r="Q27" s="93" t="str">
        <f>IF(Tabelle34[[#This Row],[Quote 4]]&lt;&gt;"",Tabelle34[[#This Row],[Quote 4]],IF(Tabelle34[[#This Row],[Quote 3]]&lt;&gt;"",Tabelle34[[#This Row],[Quote 3]],IF(Tabelle34[[#This Row],[Quote 2]]&lt;&gt;"",Tabelle34[[#This Row],[Quote 2]],IF(Tabelle34[[#This Row],[Quote]]&lt;&gt;"",Tabelle34[[#This Row],[Quote]],""))))</f>
        <v/>
      </c>
    </row>
    <row r="28" spans="1:17" ht="42" x14ac:dyDescent="0.3">
      <c r="A28" s="103" t="s">
        <v>64</v>
      </c>
      <c r="B28" s="78" t="s">
        <v>197</v>
      </c>
      <c r="C28" s="78" t="s">
        <v>198</v>
      </c>
      <c r="D28" s="78" t="s">
        <v>199</v>
      </c>
      <c r="E28" s="99">
        <v>15</v>
      </c>
      <c r="F28" s="98"/>
      <c r="G28" s="102" t="str">
        <f>IF(Tabelle34[[#This Row],[Treffer ]]&gt;0,Tabelle34[[#This Row],[Treffer ]]/Tabelle34[[#This Row],[Bälle]],"")</f>
        <v/>
      </c>
      <c r="H28" s="99"/>
      <c r="I28" s="98"/>
      <c r="J28" s="102" t="str">
        <f>IF(Tabelle34[[#This Row],[Treffer 2]]&gt;0,Tabelle34[[#This Row],[Treffer 2]]/Tabelle34[[#This Row],[Bälle 2]],"")</f>
        <v/>
      </c>
      <c r="K28" s="99"/>
      <c r="L28" s="98"/>
      <c r="M28" s="102" t="str">
        <f>IF(Tabelle34[[#This Row],[Treffer 3]]&gt;0,Tabelle34[[#This Row],[Treffer 3]]/Tabelle34[[#This Row],[Bälle 3]],"")</f>
        <v/>
      </c>
      <c r="N28" s="99"/>
      <c r="O28" s="98"/>
      <c r="P28" s="102" t="str">
        <f>IF(Tabelle34[[#This Row],[Treffer 4]]&gt;0,Tabelle34[[#This Row],[Treffer 4]]/Tabelle34[[#This Row],[Bälle 4]],"")</f>
        <v/>
      </c>
      <c r="Q28" s="93" t="str">
        <f>IF(Tabelle34[[#This Row],[Quote 4]]&lt;&gt;"",Tabelle34[[#This Row],[Quote 4]],IF(Tabelle34[[#This Row],[Quote 3]]&lt;&gt;"",Tabelle34[[#This Row],[Quote 3]],IF(Tabelle34[[#This Row],[Quote 2]]&lt;&gt;"",Tabelle34[[#This Row],[Quote 2]],IF(Tabelle34[[#This Row],[Quote]]&lt;&gt;"",Tabelle34[[#This Row],[Quote]],""))))</f>
        <v/>
      </c>
    </row>
    <row r="29" spans="1:17" ht="15.5" x14ac:dyDescent="0.3">
      <c r="A29" s="225" t="s">
        <v>65</v>
      </c>
      <c r="B29" s="108"/>
      <c r="C29" s="108"/>
      <c r="D29" s="109"/>
      <c r="E29" s="110"/>
      <c r="F29" s="110"/>
      <c r="G29" s="110" t="str">
        <f>IF(Tabelle34[[#This Row],[Treffer ]]&gt;0,Tabelle34[[#This Row],[Treffer ]]/Tabelle34[[#This Row],[Bälle]],"")</f>
        <v/>
      </c>
      <c r="H29" s="110"/>
      <c r="I29" s="110"/>
      <c r="J29" s="110" t="str">
        <f>IF(Tabelle34[[#This Row],[Treffer 2]]&gt;0,Tabelle34[[#This Row],[Treffer 2]]/Tabelle34[[#This Row],[Bälle 2]],"")</f>
        <v/>
      </c>
      <c r="K29" s="110"/>
      <c r="L29" s="110"/>
      <c r="M29" s="110" t="str">
        <f>IF(Tabelle34[[#This Row],[Treffer 3]]&gt;0,Tabelle34[[#This Row],[Treffer 3]]/Tabelle34[[#This Row],[Bälle 3]],"")</f>
        <v/>
      </c>
      <c r="N29" s="110"/>
      <c r="O29" s="110"/>
      <c r="P29" s="110" t="str">
        <f>IF(Tabelle34[[#This Row],[Treffer 4]]&gt;0,Tabelle34[[#This Row],[Treffer 4]]/Tabelle34[[#This Row],[Bälle 4]],"")</f>
        <v/>
      </c>
      <c r="Q29" s="111" t="str">
        <f>IF(Tabelle34[[#This Row],[Quote 4]]&lt;&gt;"",Tabelle34[[#This Row],[Quote 4]],IF(Tabelle34[[#This Row],[Quote 3]]&lt;&gt;"",Tabelle34[[#This Row],[Quote 3]],IF(Tabelle34[[#This Row],[Quote 2]]&lt;&gt;"",Tabelle34[[#This Row],[Quote 2]],IF(Tabelle34[[#This Row],[Quote]]&lt;&gt;"",Tabelle34[[#This Row],[Quote]],""))))</f>
        <v/>
      </c>
    </row>
    <row r="30" spans="1:17" ht="34" customHeight="1" x14ac:dyDescent="0.3">
      <c r="A30" s="103" t="s">
        <v>66</v>
      </c>
      <c r="B30" s="37" t="s">
        <v>200</v>
      </c>
      <c r="C30" s="37"/>
      <c r="D30" s="78" t="s">
        <v>201</v>
      </c>
      <c r="E30" s="99">
        <v>30</v>
      </c>
      <c r="F30" s="100"/>
      <c r="G30" s="102" t="str">
        <f>IF(Tabelle34[[#This Row],[Treffer ]]&gt;0,Tabelle34[[#This Row],[Treffer ]]/Tabelle34[[#This Row],[Bälle]],"")</f>
        <v/>
      </c>
      <c r="H30" s="99"/>
      <c r="I30" s="100"/>
      <c r="J30" s="102" t="str">
        <f>IF(Tabelle34[[#This Row],[Treffer 2]]&gt;0,Tabelle34[[#This Row],[Treffer 2]]/Tabelle34[[#This Row],[Bälle 2]],"")</f>
        <v/>
      </c>
      <c r="K30" s="99"/>
      <c r="L30" s="100"/>
      <c r="M30" s="102" t="str">
        <f>IF(Tabelle34[[#This Row],[Treffer 3]]&gt;0,Tabelle34[[#This Row],[Treffer 3]]/Tabelle34[[#This Row],[Bälle 3]],"")</f>
        <v/>
      </c>
      <c r="N30" s="99"/>
      <c r="O30" s="100"/>
      <c r="P30" s="102" t="str">
        <f>IF(Tabelle34[[#This Row],[Treffer 4]]&gt;0,Tabelle34[[#This Row],[Treffer 4]]/Tabelle34[[#This Row],[Bälle 4]],"")</f>
        <v/>
      </c>
      <c r="Q30" s="93" t="str">
        <f>IF(Tabelle34[[#This Row],[Quote 4]]&lt;&gt;"",Tabelle34[[#This Row],[Quote 4]],IF(Tabelle34[[#This Row],[Quote 3]]&lt;&gt;"",Tabelle34[[#This Row],[Quote 3]],IF(Tabelle34[[#This Row],[Quote 2]]&lt;&gt;"",Tabelle34[[#This Row],[Quote 2]],IF(Tabelle34[[#This Row],[Quote]]&lt;&gt;"",Tabelle34[[#This Row],[Quote]],""))))</f>
        <v/>
      </c>
    </row>
    <row r="31" spans="1:17" ht="34" customHeight="1" x14ac:dyDescent="0.3">
      <c r="A31" s="103" t="s">
        <v>67</v>
      </c>
      <c r="B31" s="37" t="s">
        <v>200</v>
      </c>
      <c r="C31" s="37"/>
      <c r="D31" s="78" t="s">
        <v>201</v>
      </c>
      <c r="E31" s="95">
        <v>30</v>
      </c>
      <c r="F31" s="96"/>
      <c r="G31" s="102" t="str">
        <f>IF(Tabelle34[[#This Row],[Treffer ]]&gt;0,Tabelle34[[#This Row],[Treffer ]]/Tabelle34[[#This Row],[Bälle]],"")</f>
        <v/>
      </c>
      <c r="H31" s="95"/>
      <c r="I31" s="96"/>
      <c r="J31" s="102" t="str">
        <f>IF(Tabelle34[[#This Row],[Treffer 2]]&gt;0,Tabelle34[[#This Row],[Treffer 2]]/Tabelle34[[#This Row],[Bälle 2]],"")</f>
        <v/>
      </c>
      <c r="K31" s="95"/>
      <c r="L31" s="96"/>
      <c r="M31" s="102" t="str">
        <f>IF(Tabelle34[[#This Row],[Treffer 3]]&gt;0,Tabelle34[[#This Row],[Treffer 3]]/Tabelle34[[#This Row],[Bälle 3]],"")</f>
        <v/>
      </c>
      <c r="N31" s="95"/>
      <c r="O31" s="96"/>
      <c r="P31" s="102" t="str">
        <f>IF(Tabelle34[[#This Row],[Treffer 4]]&gt;0,Tabelle34[[#This Row],[Treffer 4]]/Tabelle34[[#This Row],[Bälle 4]],"")</f>
        <v/>
      </c>
      <c r="Q31" s="93" t="str">
        <f>IF(Tabelle34[[#This Row],[Quote 4]]&lt;&gt;"",Tabelle34[[#This Row],[Quote 4]],IF(Tabelle34[[#This Row],[Quote 3]]&lt;&gt;"",Tabelle34[[#This Row],[Quote 3]],IF(Tabelle34[[#This Row],[Quote 2]]&lt;&gt;"",Tabelle34[[#This Row],[Quote 2]],IF(Tabelle34[[#This Row],[Quote]]&lt;&gt;"",Tabelle34[[#This Row],[Quote]],""))))</f>
        <v/>
      </c>
    </row>
    <row r="32" spans="1:17" ht="34" customHeight="1" x14ac:dyDescent="0.3">
      <c r="A32" s="103" t="s">
        <v>68</v>
      </c>
      <c r="B32" s="37" t="s">
        <v>202</v>
      </c>
      <c r="C32" s="37" t="s">
        <v>203</v>
      </c>
      <c r="D32" s="78" t="s">
        <v>204</v>
      </c>
      <c r="E32" s="97">
        <v>30</v>
      </c>
      <c r="F32" s="98"/>
      <c r="G32" s="104" t="str">
        <f>IF(Tabelle34[[#This Row],[Treffer ]]&gt;0,Tabelle34[[#This Row],[Treffer ]]/Tabelle34[[#This Row],[Bälle]],"")</f>
        <v/>
      </c>
      <c r="H32" s="97"/>
      <c r="I32" s="98"/>
      <c r="J32" s="104" t="str">
        <f>IF(Tabelle34[[#This Row],[Treffer 2]]&gt;0,Tabelle34[[#This Row],[Treffer 2]]/Tabelle34[[#This Row],[Bälle 2]],"")</f>
        <v/>
      </c>
      <c r="K32" s="97"/>
      <c r="L32" s="98"/>
      <c r="M32" s="104" t="str">
        <f>IF(Tabelle34[[#This Row],[Treffer 3]]&gt;0,Tabelle34[[#This Row],[Treffer 3]]/Tabelle34[[#This Row],[Bälle 3]],"")</f>
        <v/>
      </c>
      <c r="N32" s="97"/>
      <c r="O32" s="98"/>
      <c r="P32" s="104" t="str">
        <f>IF(Tabelle34[[#This Row],[Treffer 4]]&gt;0,Tabelle34[[#This Row],[Treffer 4]]/Tabelle34[[#This Row],[Bälle 4]],"")</f>
        <v/>
      </c>
      <c r="Q32" s="93" t="str">
        <f>IF(Tabelle34[[#This Row],[Quote 4]]&lt;&gt;"",Tabelle34[[#This Row],[Quote 4]],IF(Tabelle34[[#This Row],[Quote 3]]&lt;&gt;"",Tabelle34[[#This Row],[Quote 3]],IF(Tabelle34[[#This Row],[Quote 2]]&lt;&gt;"",Tabelle34[[#This Row],[Quote 2]],IF(Tabelle34[[#This Row],[Quote]]&lt;&gt;"",Tabelle34[[#This Row],[Quote]],""))))</f>
        <v/>
      </c>
    </row>
    <row r="33" spans="5:16" x14ac:dyDescent="0.3">
      <c r="E33" s="101"/>
      <c r="F33" s="101"/>
      <c r="G33" s="22"/>
      <c r="H33" s="22"/>
      <c r="I33" s="22"/>
      <c r="J33" s="22"/>
      <c r="K33" s="22"/>
      <c r="L33" s="22"/>
      <c r="M33" s="22"/>
      <c r="N33" s="22"/>
      <c r="O33" s="22"/>
      <c r="P33" s="22"/>
    </row>
  </sheetData>
  <sheetProtection algorithmName="SHA-512" hashValue="51/QPvD1IZGO7RbWfT59TMzx8H16WR3iX7h37wIm0+NyL4BX2xSOIcg1+hrdielG8mU5BU1tAEzLsgPUQBL1lw==" saltValue="fNrL2an3D74fUckFY9bFiA==" spinCount="100000" sheet="1" objects="1" scenarios="1" selectLockedCells="1"/>
  <mergeCells count="6">
    <mergeCell ref="N2:P2"/>
    <mergeCell ref="E2:G2"/>
    <mergeCell ref="H2:J2"/>
    <mergeCell ref="K2:M2"/>
    <mergeCell ref="A1:C1"/>
    <mergeCell ref="D1:I1"/>
  </mergeCells>
  <phoneticPr fontId="2" type="noConversion"/>
  <dataValidations count="1">
    <dataValidation type="decimal" allowBlank="1" showInputMessage="1" showErrorMessage="1" sqref="O1" xr:uid="{20E34C9E-CBF9-4691-9343-F7F9A864DC97}">
      <formula1>0</formula1>
      <formula2>1</formula2>
    </dataValidation>
  </dataValidations>
  <pageMargins left="0.7" right="0.7" top="0.78740157499999996" bottom="0.78740157499999996" header="0.3" footer="0.3"/>
  <pageSetup paperSize="9" scale="50" fitToHeight="0"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3E7C7-4A1C-4708-B104-D79650617CCE}">
  <sheetPr codeName="Tabelle21">
    <tabColor rgb="FF7030A0"/>
    <pageSetUpPr fitToPage="1"/>
  </sheetPr>
  <dimension ref="A1:U50"/>
  <sheetViews>
    <sheetView showGridLines="0" zoomScale="96" zoomScaleNormal="96" workbookViewId="0">
      <pane ySplit="1" topLeftCell="A2" activePane="bottomLeft" state="frozen"/>
      <selection activeCell="F44" sqref="F44"/>
      <selection pane="bottomLeft" activeCell="B4" sqref="B4"/>
    </sheetView>
  </sheetViews>
  <sheetFormatPr baseColWidth="10" defaultColWidth="11" defaultRowHeight="14" x14ac:dyDescent="0.3"/>
  <cols>
    <col min="1" max="1" width="31.08203125" customWidth="1"/>
    <col min="2" max="2" width="27.08203125" customWidth="1"/>
    <col min="3" max="3" width="14.08203125" customWidth="1"/>
    <col min="4" max="4" width="15.25" customWidth="1"/>
    <col min="5" max="5" width="12.08203125" customWidth="1"/>
    <col min="6" max="6" width="15.33203125" customWidth="1"/>
    <col min="7" max="7" width="14.1640625" customWidth="1"/>
    <col min="8" max="8" width="12.6640625" customWidth="1"/>
    <col min="10" max="10" width="14.6640625" customWidth="1"/>
    <col min="11" max="11" width="12" customWidth="1"/>
    <col min="15" max="15" width="12.08203125" bestFit="1" customWidth="1"/>
    <col min="17" max="17" width="12.75" customWidth="1"/>
  </cols>
  <sheetData>
    <row r="1" spans="1:19" ht="72.75" customHeight="1" thickBot="1" x14ac:dyDescent="0.35">
      <c r="A1" s="244" t="s">
        <v>80</v>
      </c>
      <c r="B1" s="244"/>
    </row>
    <row r="2" spans="1:19" ht="33.75" customHeight="1" x14ac:dyDescent="0.35">
      <c r="A2" s="191" t="s">
        <v>81</v>
      </c>
      <c r="B2" s="246">
        <f>O3</f>
        <v>2020</v>
      </c>
      <c r="C2" s="247"/>
      <c r="D2" s="247"/>
      <c r="E2" s="248">
        <f>O4</f>
        <v>2021</v>
      </c>
      <c r="F2" s="249"/>
      <c r="G2" s="249"/>
      <c r="H2" s="248">
        <f>O5</f>
        <v>2022</v>
      </c>
      <c r="I2" s="249"/>
      <c r="J2" s="249"/>
      <c r="K2" s="192" t="s">
        <v>82</v>
      </c>
      <c r="L2" s="24"/>
      <c r="M2" s="24"/>
      <c r="N2" s="24"/>
      <c r="O2" s="198" t="s">
        <v>0</v>
      </c>
      <c r="P2" s="198" t="s">
        <v>83</v>
      </c>
      <c r="Q2" s="198" t="s">
        <v>84</v>
      </c>
      <c r="R2" s="198" t="s">
        <v>85</v>
      </c>
      <c r="S2" s="198" t="s">
        <v>86</v>
      </c>
    </row>
    <row r="3" spans="1:19" ht="43.5" customHeight="1" x14ac:dyDescent="0.3">
      <c r="A3" s="194" t="s">
        <v>87</v>
      </c>
      <c r="B3" s="195" t="s">
        <v>88</v>
      </c>
      <c r="C3" s="196" t="s">
        <v>89</v>
      </c>
      <c r="D3" s="194" t="str">
        <f>CONCATENATE("Zielerreichung ",B2)</f>
        <v>Zielerreichung 2020</v>
      </c>
      <c r="E3" s="195" t="s">
        <v>88</v>
      </c>
      <c r="F3" s="196" t="s">
        <v>89</v>
      </c>
      <c r="G3" s="194" t="str">
        <f>CONCATENATE("Zielerreichung ",E2)</f>
        <v>Zielerreichung 2021</v>
      </c>
      <c r="H3" s="195" t="s">
        <v>88</v>
      </c>
      <c r="I3" s="196" t="s">
        <v>89</v>
      </c>
      <c r="J3" s="194" t="str">
        <f>CONCATENATE("Zielerreichung ",H2)</f>
        <v>Zielerreichung 2022</v>
      </c>
      <c r="K3" s="197" t="s">
        <v>90</v>
      </c>
      <c r="N3" s="263" t="s">
        <v>151</v>
      </c>
      <c r="O3" s="91">
        <f>Start!C5+9</f>
        <v>2020</v>
      </c>
      <c r="P3" s="169"/>
      <c r="Q3" s="169"/>
      <c r="R3" s="169"/>
      <c r="S3" s="170" t="str">
        <f>IF(P3&lt;&gt;0,R3/(P3*P3),"")</f>
        <v/>
      </c>
    </row>
    <row r="4" spans="1:19" ht="32.25" customHeight="1" x14ac:dyDescent="0.3">
      <c r="A4" s="171" t="s">
        <v>91</v>
      </c>
      <c r="B4" s="172"/>
      <c r="C4" s="173"/>
      <c r="D4" s="17" t="str">
        <f>IF(C4&gt;0,B4/C4,"")</f>
        <v/>
      </c>
      <c r="E4" s="172"/>
      <c r="F4" s="173"/>
      <c r="G4" s="17" t="str">
        <f>IF(F4&gt;0,E4/F4,"")</f>
        <v/>
      </c>
      <c r="H4" s="172"/>
      <c r="I4" s="173"/>
      <c r="J4" s="69" t="str">
        <f>IF(I4&gt;0,H4/I4,"")</f>
        <v/>
      </c>
      <c r="K4" s="70" t="str">
        <f>IF(J4&lt;&gt;"",J4,IF(G4&lt;&gt;"",G4,D4))</f>
        <v/>
      </c>
      <c r="N4" s="263"/>
      <c r="O4" s="91">
        <f>O3+1</f>
        <v>2021</v>
      </c>
      <c r="P4" s="169"/>
      <c r="Q4" s="169"/>
      <c r="R4" s="169"/>
      <c r="S4" s="170" t="str">
        <f t="shared" ref="S4:S9" si="0">IF(P4&lt;&gt;0,R4/(P4*P4),"")</f>
        <v/>
      </c>
    </row>
    <row r="5" spans="1:19" ht="32.25" customHeight="1" x14ac:dyDescent="0.3">
      <c r="A5" s="171" t="s">
        <v>92</v>
      </c>
      <c r="B5" s="172"/>
      <c r="C5" s="173"/>
      <c r="D5" s="17" t="str">
        <f t="shared" ref="D5:D7" si="1">IF(C5&gt;0,B5/C5,"")</f>
        <v/>
      </c>
      <c r="E5" s="172"/>
      <c r="F5" s="173"/>
      <c r="G5" s="17" t="str">
        <f t="shared" ref="G5:G7" si="2">IF(F5&gt;0,E5/F5,"")</f>
        <v/>
      </c>
      <c r="H5" s="172"/>
      <c r="I5" s="173"/>
      <c r="J5" s="69" t="str">
        <f t="shared" ref="J5:J7" si="3">IF(I5&gt;0,H5/I5,"")</f>
        <v/>
      </c>
      <c r="K5" s="70" t="str">
        <f t="shared" ref="K5:K10" si="4">IF(J5&lt;&gt;"",J5,IF(G5&lt;&gt;"",G5,D5))</f>
        <v/>
      </c>
      <c r="N5" s="263"/>
      <c r="O5" s="91">
        <f t="shared" ref="O5" si="5">O4+1</f>
        <v>2022</v>
      </c>
      <c r="P5" s="169"/>
      <c r="Q5" s="169"/>
      <c r="R5" s="169"/>
      <c r="S5" s="170" t="str">
        <f t="shared" ref="S5" si="6">IF(P5&lt;&gt;0,R5/(P5*P5),"")</f>
        <v/>
      </c>
    </row>
    <row r="6" spans="1:19" ht="32.25" customHeight="1" x14ac:dyDescent="0.3">
      <c r="A6" s="171" t="s">
        <v>93</v>
      </c>
      <c r="B6" s="172"/>
      <c r="C6" s="173"/>
      <c r="D6" s="17" t="str">
        <f t="shared" si="1"/>
        <v/>
      </c>
      <c r="E6" s="172"/>
      <c r="F6" s="173"/>
      <c r="G6" s="17" t="str">
        <f t="shared" si="2"/>
        <v/>
      </c>
      <c r="H6" s="172"/>
      <c r="I6" s="173"/>
      <c r="J6" s="69" t="str">
        <f t="shared" si="3"/>
        <v/>
      </c>
      <c r="K6" s="70" t="str">
        <f t="shared" si="4"/>
        <v/>
      </c>
      <c r="N6" s="264" t="s">
        <v>152</v>
      </c>
      <c r="O6" s="92" t="str">
        <f>CONCATENATE(O5+1," /1")</f>
        <v>2023 /1</v>
      </c>
      <c r="P6" s="169"/>
      <c r="Q6" s="169"/>
      <c r="R6" s="169"/>
      <c r="S6" s="170" t="str">
        <f>IF(P6&lt;&gt;0,R6/(P6*P6),"")</f>
        <v/>
      </c>
    </row>
    <row r="7" spans="1:19" ht="32.25" customHeight="1" x14ac:dyDescent="0.3">
      <c r="A7" s="171" t="s">
        <v>94</v>
      </c>
      <c r="B7" s="172"/>
      <c r="C7" s="173"/>
      <c r="D7" s="17" t="str">
        <f t="shared" si="1"/>
        <v/>
      </c>
      <c r="E7" s="172"/>
      <c r="F7" s="173"/>
      <c r="G7" s="17" t="str">
        <f t="shared" si="2"/>
        <v/>
      </c>
      <c r="H7" s="172"/>
      <c r="I7" s="173"/>
      <c r="J7" s="69" t="str">
        <f t="shared" si="3"/>
        <v/>
      </c>
      <c r="K7" s="70" t="str">
        <f t="shared" si="4"/>
        <v/>
      </c>
      <c r="N7" s="265"/>
      <c r="O7" s="92" t="str">
        <f>CONCATENATE(O5+1," /2")</f>
        <v>2023 /2</v>
      </c>
      <c r="P7" s="169"/>
      <c r="Q7" s="169"/>
      <c r="R7" s="169"/>
      <c r="S7" s="170" t="str">
        <f>IF(P7&lt;&gt;0,R7/(P7*P7),"")</f>
        <v/>
      </c>
    </row>
    <row r="8" spans="1:19" ht="32.25" customHeight="1" x14ac:dyDescent="0.3">
      <c r="A8" s="171" t="s">
        <v>95</v>
      </c>
      <c r="B8" s="172"/>
      <c r="C8" s="173"/>
      <c r="D8" s="17" t="str">
        <f>IF(B8&gt;0,C8/B8,"")</f>
        <v/>
      </c>
      <c r="E8" s="172"/>
      <c r="F8" s="173"/>
      <c r="G8" s="17" t="str">
        <f>IF(E8&gt;0,F8/E8,"")</f>
        <v/>
      </c>
      <c r="H8" s="172"/>
      <c r="I8" s="173"/>
      <c r="J8" s="69" t="str">
        <f>IF(H8&gt;0,I8/H8,"")</f>
        <v/>
      </c>
      <c r="K8" s="70" t="str">
        <f t="shared" si="4"/>
        <v/>
      </c>
      <c r="N8" s="265"/>
      <c r="O8" s="92" t="str">
        <f>CONCATENATE(O5+2," /1")</f>
        <v>2024 /1</v>
      </c>
      <c r="P8" s="169"/>
      <c r="Q8" s="169"/>
      <c r="R8" s="169"/>
      <c r="S8" s="170"/>
    </row>
    <row r="9" spans="1:19" ht="32.25" customHeight="1" x14ac:dyDescent="0.3">
      <c r="A9" s="171" t="s">
        <v>96</v>
      </c>
      <c r="B9" s="172"/>
      <c r="C9" s="173"/>
      <c r="D9" s="17" t="str">
        <f t="shared" ref="D9:D10" si="7">IF(B9&gt;0,C9/B9,"")</f>
        <v/>
      </c>
      <c r="E9" s="172"/>
      <c r="F9" s="173"/>
      <c r="G9" s="17" t="str">
        <f t="shared" ref="G9:G10" si="8">IF(E9&gt;0,F9/E9,"")</f>
        <v/>
      </c>
      <c r="H9" s="172"/>
      <c r="I9" s="173"/>
      <c r="J9" s="69" t="str">
        <f t="shared" ref="J9:J10" si="9">IF(H9&gt;0,I9/H9,"")</f>
        <v/>
      </c>
      <c r="K9" s="70" t="str">
        <f t="shared" si="4"/>
        <v/>
      </c>
      <c r="N9" s="265"/>
      <c r="O9" s="92" t="str">
        <f>CONCATENATE(O5+2," /2")</f>
        <v>2024 /2</v>
      </c>
      <c r="P9" s="169"/>
      <c r="Q9" s="169"/>
      <c r="R9" s="169"/>
      <c r="S9" s="170" t="str">
        <f t="shared" si="0"/>
        <v/>
      </c>
    </row>
    <row r="10" spans="1:19" ht="32.25" customHeight="1" x14ac:dyDescent="0.3">
      <c r="A10" s="171" t="s">
        <v>97</v>
      </c>
      <c r="B10" s="172"/>
      <c r="C10" s="173"/>
      <c r="D10" s="17" t="str">
        <f t="shared" si="7"/>
        <v/>
      </c>
      <c r="E10" s="172"/>
      <c r="F10" s="173"/>
      <c r="G10" s="17" t="str">
        <f t="shared" si="8"/>
        <v/>
      </c>
      <c r="H10" s="172"/>
      <c r="I10" s="173"/>
      <c r="J10" s="69" t="str">
        <f t="shared" si="9"/>
        <v/>
      </c>
      <c r="K10" s="70" t="str">
        <f t="shared" si="4"/>
        <v/>
      </c>
      <c r="N10" s="265"/>
      <c r="O10" s="92" t="str">
        <f>CONCATENATE(O5+3," /1")</f>
        <v>2025 /1</v>
      </c>
      <c r="P10" s="169"/>
      <c r="Q10" s="169"/>
      <c r="R10" s="169"/>
      <c r="S10" s="170" t="str">
        <f t="shared" ref="S10" si="10">IF(P10&lt;&gt;0,R10/(P10*P10),"")</f>
        <v/>
      </c>
    </row>
    <row r="11" spans="1:19" ht="27" customHeight="1" x14ac:dyDescent="0.3">
      <c r="A11" s="108" t="s">
        <v>2</v>
      </c>
      <c r="B11" s="108"/>
      <c r="C11" s="108"/>
      <c r="D11" s="193">
        <f t="shared" ref="D11" si="11">IF(SUM(D4:D10)&gt;0,SUBTOTAL(1,D4:D10),0)</f>
        <v>0</v>
      </c>
      <c r="E11" s="193"/>
      <c r="F11" s="193"/>
      <c r="G11" s="193">
        <f>IF(SUM(G4:G10)&gt;0,SUBTOTAL(1,G4:G10),0)</f>
        <v>0</v>
      </c>
      <c r="H11" s="193"/>
      <c r="I11" s="193"/>
      <c r="J11" s="193"/>
      <c r="K11" s="193">
        <f t="shared" ref="K11" si="12">IF(SUM(K4:K10)&gt;0,SUBTOTAL(1,K4:K10),0)</f>
        <v>0</v>
      </c>
      <c r="N11" s="265"/>
      <c r="O11" s="92" t="str">
        <f>CONCATENATE(O5+3," /2")</f>
        <v>2025 /2</v>
      </c>
      <c r="P11" s="169"/>
      <c r="Q11" s="169"/>
      <c r="R11" s="169"/>
      <c r="S11" s="170" t="str">
        <f t="shared" ref="S11:S13" si="13">IF(P11&lt;&gt;0,R11/(P11*P11),"")</f>
        <v/>
      </c>
    </row>
    <row r="12" spans="1:19" ht="27" customHeight="1" x14ac:dyDescent="0.3">
      <c r="A12" s="73"/>
      <c r="B12" s="73"/>
      <c r="C12" s="73"/>
      <c r="D12" s="73"/>
      <c r="E12" s="73"/>
      <c r="F12" s="73"/>
      <c r="G12" s="73"/>
      <c r="H12" s="73"/>
      <c r="I12" s="73"/>
      <c r="J12" s="73"/>
      <c r="K12" s="73"/>
      <c r="N12" s="265"/>
      <c r="O12" s="92" t="str">
        <f>CONCATENATE(O5+4," /1")</f>
        <v>2026 /1</v>
      </c>
      <c r="P12" s="169"/>
      <c r="Q12" s="169"/>
      <c r="R12" s="169"/>
      <c r="S12" s="170" t="str">
        <f t="shared" si="13"/>
        <v/>
      </c>
    </row>
    <row r="13" spans="1:19" ht="27" customHeight="1" x14ac:dyDescent="0.3">
      <c r="A13" s="73"/>
      <c r="B13" s="73"/>
      <c r="C13" s="73"/>
      <c r="D13" s="73"/>
      <c r="E13" s="73"/>
      <c r="F13" s="73"/>
      <c r="G13" s="73"/>
      <c r="H13" s="73"/>
      <c r="I13" s="73"/>
      <c r="J13" s="73"/>
      <c r="K13" s="73"/>
      <c r="N13" s="265"/>
      <c r="O13" s="92" t="str">
        <f>CONCATENATE(O5+4," /2")</f>
        <v>2026 /2</v>
      </c>
      <c r="P13" s="169"/>
      <c r="Q13" s="169"/>
      <c r="R13" s="169"/>
      <c r="S13" s="170" t="str">
        <f t="shared" si="13"/>
        <v/>
      </c>
    </row>
    <row r="14" spans="1:19" ht="27" customHeight="1" x14ac:dyDescent="0.3">
      <c r="A14" s="73"/>
      <c r="B14" s="73"/>
      <c r="C14" s="73"/>
      <c r="D14" s="73"/>
      <c r="E14" s="73"/>
      <c r="F14" s="73"/>
      <c r="G14" s="73"/>
      <c r="H14" s="73"/>
      <c r="I14" s="73"/>
      <c r="J14" s="73"/>
      <c r="K14" s="73"/>
      <c r="O14" s="33" t="s">
        <v>12</v>
      </c>
      <c r="P14" s="33">
        <f>IF(P10&lt;&gt;"",P10,IF(P9&lt;&gt;"",P9,IF(P8&lt;&gt;"",P8,IF(P7&lt;&gt;"",P7,IF(P6&lt;&gt;"",P6,IF(P5&lt;&gt;"",P5,IF(P4&lt;&gt;"",P4,P3)))))))</f>
        <v>0</v>
      </c>
      <c r="Q14" s="33">
        <f>IF(Q10&lt;&gt;"",Q10,IF(Q9&lt;&gt;"",Q9,IF(Q8&lt;&gt;"",Q8,IF(Q7&lt;&gt;"",Q7,IF(Q6&lt;&gt;"",Q6,IF(Q5&lt;&gt;"",Q5,IF(Q4&lt;&gt;"",Q4,Q3)))))))</f>
        <v>0</v>
      </c>
      <c r="R14" s="33">
        <f>IF(R10&lt;&gt;"",R10,IF(R9&lt;&gt;"",R9,IF(R8&lt;&gt;"",R8,IF(R7&lt;&gt;"",R7,IF(R6&lt;&gt;"",R6,IF(R5&lt;&gt;"",R5,IF(R4&lt;&gt;"",R4,R3)))))))</f>
        <v>0</v>
      </c>
      <c r="S14" s="74" t="str">
        <f>IF(S10&lt;&gt;"",S10,IF(S9&lt;&gt;"",S9,IF(S8&lt;&gt;"",S8,IF(S7&lt;&gt;"",S7,IF(S6&lt;&gt;"",S6,IF(S5&lt;&gt;"",S5,IF(S4&lt;&gt;"",S4,S3)))))))</f>
        <v/>
      </c>
    </row>
    <row r="15" spans="1:19" ht="27" customHeight="1" x14ac:dyDescent="0.3">
      <c r="A15" s="73"/>
      <c r="B15" s="73"/>
      <c r="C15" s="73"/>
      <c r="D15" s="73"/>
      <c r="E15" s="73"/>
      <c r="F15" s="73"/>
      <c r="G15" s="73"/>
      <c r="H15" s="73"/>
      <c r="I15" s="73"/>
      <c r="J15" s="73"/>
      <c r="K15" s="73"/>
    </row>
    <row r="16" spans="1:19" ht="14.5" thickBot="1" x14ac:dyDescent="0.35"/>
    <row r="17" spans="1:21" ht="26" customHeight="1" x14ac:dyDescent="0.35">
      <c r="A17" s="163" t="s">
        <v>98</v>
      </c>
      <c r="B17" s="164"/>
      <c r="C17" s="253" t="str">
        <f>O6</f>
        <v>2023 /1</v>
      </c>
      <c r="D17" s="254"/>
      <c r="E17" s="253" t="str">
        <f>O7</f>
        <v>2023 /2</v>
      </c>
      <c r="F17" s="254"/>
      <c r="G17" s="253" t="str">
        <f>O8</f>
        <v>2024 /1</v>
      </c>
      <c r="H17" s="254"/>
      <c r="I17" s="253" t="str">
        <f>IF($O9&lt;&gt;"",$O9,"")</f>
        <v>2024 /2</v>
      </c>
      <c r="J17" s="254"/>
      <c r="K17" s="253" t="str">
        <f>IF($O10&lt;&gt;"",$O10,"")</f>
        <v>2025 /1</v>
      </c>
      <c r="L17" s="254"/>
      <c r="M17" s="253" t="str">
        <f>IF($O11&lt;&gt;"",$O11,"")</f>
        <v>2025 /2</v>
      </c>
      <c r="N17" s="254"/>
      <c r="O17" s="253" t="str">
        <f>IF($O12&lt;&gt;"",$O12,"")</f>
        <v>2026 /1</v>
      </c>
      <c r="P17" s="254"/>
      <c r="Q17" s="253" t="str">
        <f>IF($O13&lt;&gt;"",$O13,"")</f>
        <v>2026 /2</v>
      </c>
      <c r="R17" s="254"/>
      <c r="S17" s="261" t="s">
        <v>99</v>
      </c>
      <c r="T17" s="262"/>
      <c r="U17" s="165"/>
    </row>
    <row r="18" spans="1:21" ht="23.5" customHeight="1" thickBot="1" x14ac:dyDescent="0.35">
      <c r="A18" s="174"/>
      <c r="B18" s="175"/>
      <c r="C18" s="166" t="s">
        <v>100</v>
      </c>
      <c r="D18" s="166" t="s">
        <v>101</v>
      </c>
      <c r="E18" s="166" t="s">
        <v>100</v>
      </c>
      <c r="F18" s="166" t="s">
        <v>101</v>
      </c>
      <c r="G18" s="166" t="s">
        <v>100</v>
      </c>
      <c r="H18" s="166" t="s">
        <v>101</v>
      </c>
      <c r="I18" s="166" t="s">
        <v>100</v>
      </c>
      <c r="J18" s="166" t="s">
        <v>101</v>
      </c>
      <c r="K18" s="166" t="s">
        <v>100</v>
      </c>
      <c r="L18" s="166" t="s">
        <v>101</v>
      </c>
      <c r="M18" s="166" t="s">
        <v>100</v>
      </c>
      <c r="N18" s="166" t="s">
        <v>101</v>
      </c>
      <c r="O18" s="166" t="s">
        <v>100</v>
      </c>
      <c r="P18" s="166" t="s">
        <v>101</v>
      </c>
      <c r="Q18" s="166" t="s">
        <v>100</v>
      </c>
      <c r="R18" s="166" t="s">
        <v>101</v>
      </c>
      <c r="S18" s="166" t="s">
        <v>100</v>
      </c>
      <c r="T18" s="167" t="s">
        <v>101</v>
      </c>
      <c r="U18" s="168" t="s">
        <v>1</v>
      </c>
    </row>
    <row r="19" spans="1:21" ht="23.5" customHeight="1" x14ac:dyDescent="0.3">
      <c r="A19" s="259" t="s">
        <v>102</v>
      </c>
      <c r="B19" s="176" t="s">
        <v>103</v>
      </c>
      <c r="C19" s="112"/>
      <c r="D19" s="112"/>
      <c r="E19" s="112"/>
      <c r="F19" s="112"/>
      <c r="G19" s="112"/>
      <c r="H19" s="112"/>
      <c r="I19" s="112"/>
      <c r="J19" s="112"/>
      <c r="K19" s="112"/>
      <c r="L19" s="112"/>
      <c r="M19" s="112"/>
      <c r="N19" s="112"/>
      <c r="O19" s="112"/>
      <c r="P19" s="112"/>
      <c r="Q19" s="112"/>
      <c r="R19" s="112"/>
      <c r="S19" s="113">
        <f>IF(Q19&lt;&gt;"",Q19,IF(O19&lt;&gt;"",O19,IF(M19&lt;&gt;"",M19,IF(K19&lt;&gt;"",K19,IF(I19&lt;&gt;"",,IF(G19&lt;&gt;"",G19,IF(E19&lt;&gt;"",E19,C19)))))))</f>
        <v>0</v>
      </c>
      <c r="T19" s="114">
        <f>IF(R19&lt;&gt;"",R19,IF(P19&lt;&gt;"",P19,IF(N19&lt;&gt;"",N19,IF(L19&lt;&gt;"",L19,IF(J19&lt;&gt;"",,IF(H19&lt;&gt;"",H19,IF(F19&lt;&gt;"",F19,D19)))))))</f>
        <v>0</v>
      </c>
      <c r="U19" s="177">
        <f>F19-D19</f>
        <v>0</v>
      </c>
    </row>
    <row r="20" spans="1:21" ht="23.5" customHeight="1" x14ac:dyDescent="0.3">
      <c r="A20" s="259"/>
      <c r="B20" s="178" t="s">
        <v>104</v>
      </c>
      <c r="C20" s="115"/>
      <c r="D20" s="115"/>
      <c r="E20" s="115"/>
      <c r="F20" s="115"/>
      <c r="G20" s="115"/>
      <c r="H20" s="115"/>
      <c r="I20" s="115"/>
      <c r="J20" s="115"/>
      <c r="K20" s="115"/>
      <c r="L20" s="115"/>
      <c r="M20" s="115"/>
      <c r="N20" s="115"/>
      <c r="O20" s="115"/>
      <c r="P20" s="115"/>
      <c r="Q20" s="115"/>
      <c r="R20" s="115"/>
      <c r="S20" s="116">
        <f t="shared" ref="S20:S43" si="14">IF(Q20&lt;&gt;"",Q20,IF(O20&lt;&gt;"",O20,IF(M20&lt;&gt;"",M20,IF(K20&lt;&gt;"",K20,IF(I20&lt;&gt;"",,IF(G20&lt;&gt;"",G20,IF(E20&lt;&gt;"",E20,C20)))))))</f>
        <v>0</v>
      </c>
      <c r="T20" s="117">
        <f t="shared" ref="T20:T43" si="15">IF(R20&lt;&gt;"",R20,IF(P20&lt;&gt;"",P20,IF(N20&lt;&gt;"",N20,IF(L20&lt;&gt;"",L20,IF(J20&lt;&gt;"",,IF(H20&lt;&gt;"",H20,IF(F20&lt;&gt;"",F20,D20)))))))</f>
        <v>0</v>
      </c>
      <c r="U20" s="177">
        <f t="shared" ref="U20:U43" si="16">F20-D20</f>
        <v>0</v>
      </c>
    </row>
    <row r="21" spans="1:21" ht="23.5" customHeight="1" x14ac:dyDescent="0.3">
      <c r="A21" s="259"/>
      <c r="B21" s="178" t="s">
        <v>105</v>
      </c>
      <c r="C21" s="115"/>
      <c r="D21" s="115"/>
      <c r="E21" s="115"/>
      <c r="F21" s="115"/>
      <c r="G21" s="115"/>
      <c r="H21" s="115"/>
      <c r="I21" s="115"/>
      <c r="J21" s="115"/>
      <c r="K21" s="115"/>
      <c r="L21" s="115"/>
      <c r="M21" s="115"/>
      <c r="N21" s="115"/>
      <c r="O21" s="115"/>
      <c r="P21" s="115"/>
      <c r="Q21" s="115"/>
      <c r="R21" s="115"/>
      <c r="S21" s="116">
        <f t="shared" si="14"/>
        <v>0</v>
      </c>
      <c r="T21" s="117">
        <f t="shared" si="15"/>
        <v>0</v>
      </c>
      <c r="U21" s="177">
        <f t="shared" si="16"/>
        <v>0</v>
      </c>
    </row>
    <row r="22" spans="1:21" ht="23.5" customHeight="1" thickBot="1" x14ac:dyDescent="0.35">
      <c r="A22" s="260"/>
      <c r="B22" s="179" t="s">
        <v>106</v>
      </c>
      <c r="C22" s="118"/>
      <c r="D22" s="118"/>
      <c r="E22" s="118"/>
      <c r="F22" s="118"/>
      <c r="G22" s="118"/>
      <c r="H22" s="118"/>
      <c r="I22" s="118"/>
      <c r="J22" s="118"/>
      <c r="K22" s="118"/>
      <c r="L22" s="118"/>
      <c r="M22" s="118"/>
      <c r="N22" s="118"/>
      <c r="O22" s="118"/>
      <c r="P22" s="118"/>
      <c r="Q22" s="118"/>
      <c r="R22" s="118"/>
      <c r="S22" s="119">
        <f t="shared" si="14"/>
        <v>0</v>
      </c>
      <c r="T22" s="120">
        <f t="shared" si="15"/>
        <v>0</v>
      </c>
      <c r="U22" s="177">
        <f t="shared" si="16"/>
        <v>0</v>
      </c>
    </row>
    <row r="23" spans="1:21" ht="23.5" customHeight="1" x14ac:dyDescent="0.3">
      <c r="A23" s="250" t="s">
        <v>107</v>
      </c>
      <c r="B23" s="176" t="s">
        <v>108</v>
      </c>
      <c r="C23" s="112"/>
      <c r="D23" s="112"/>
      <c r="E23" s="112"/>
      <c r="F23" s="112"/>
      <c r="G23" s="112"/>
      <c r="H23" s="112"/>
      <c r="I23" s="112"/>
      <c r="J23" s="112"/>
      <c r="K23" s="112"/>
      <c r="L23" s="112"/>
      <c r="M23" s="112"/>
      <c r="N23" s="112"/>
      <c r="O23" s="112"/>
      <c r="P23" s="112"/>
      <c r="Q23" s="112"/>
      <c r="R23" s="112"/>
      <c r="S23" s="113">
        <f t="shared" si="14"/>
        <v>0</v>
      </c>
      <c r="T23" s="114">
        <f t="shared" si="15"/>
        <v>0</v>
      </c>
      <c r="U23" s="177">
        <f t="shared" si="16"/>
        <v>0</v>
      </c>
    </row>
    <row r="24" spans="1:21" ht="23.5" customHeight="1" x14ac:dyDescent="0.3">
      <c r="A24" s="251"/>
      <c r="B24" s="178" t="s">
        <v>109</v>
      </c>
      <c r="C24" s="115"/>
      <c r="D24" s="115"/>
      <c r="E24" s="115"/>
      <c r="F24" s="115"/>
      <c r="G24" s="115"/>
      <c r="H24" s="115"/>
      <c r="I24" s="115"/>
      <c r="J24" s="115"/>
      <c r="K24" s="115"/>
      <c r="L24" s="115"/>
      <c r="M24" s="115"/>
      <c r="N24" s="115"/>
      <c r="O24" s="115"/>
      <c r="P24" s="115"/>
      <c r="Q24" s="115"/>
      <c r="R24" s="115"/>
      <c r="S24" s="116">
        <f t="shared" si="14"/>
        <v>0</v>
      </c>
      <c r="T24" s="117">
        <f t="shared" si="15"/>
        <v>0</v>
      </c>
      <c r="U24" s="177">
        <f t="shared" si="16"/>
        <v>0</v>
      </c>
    </row>
    <row r="25" spans="1:21" ht="23.5" customHeight="1" thickBot="1" x14ac:dyDescent="0.35">
      <c r="A25" s="252"/>
      <c r="B25" s="179" t="s">
        <v>110</v>
      </c>
      <c r="C25" s="118"/>
      <c r="D25" s="118"/>
      <c r="E25" s="118"/>
      <c r="F25" s="118"/>
      <c r="G25" s="118"/>
      <c r="H25" s="118"/>
      <c r="I25" s="118"/>
      <c r="J25" s="118"/>
      <c r="K25" s="118"/>
      <c r="L25" s="118"/>
      <c r="M25" s="118"/>
      <c r="N25" s="118"/>
      <c r="O25" s="118"/>
      <c r="P25" s="118"/>
      <c r="Q25" s="118"/>
      <c r="R25" s="118"/>
      <c r="S25" s="119">
        <f t="shared" si="14"/>
        <v>0</v>
      </c>
      <c r="T25" s="120">
        <f t="shared" si="15"/>
        <v>0</v>
      </c>
      <c r="U25" s="177">
        <f t="shared" si="16"/>
        <v>0</v>
      </c>
    </row>
    <row r="26" spans="1:21" ht="23.5" customHeight="1" x14ac:dyDescent="0.3">
      <c r="A26" s="250" t="s">
        <v>111</v>
      </c>
      <c r="B26" s="176" t="s">
        <v>112</v>
      </c>
      <c r="C26" s="112"/>
      <c r="D26" s="112"/>
      <c r="E26" s="112"/>
      <c r="F26" s="112"/>
      <c r="G26" s="112"/>
      <c r="H26" s="112"/>
      <c r="I26" s="112"/>
      <c r="J26" s="112"/>
      <c r="K26" s="112"/>
      <c r="L26" s="112"/>
      <c r="M26" s="112"/>
      <c r="N26" s="112"/>
      <c r="O26" s="112"/>
      <c r="P26" s="112"/>
      <c r="Q26" s="112"/>
      <c r="R26" s="112"/>
      <c r="S26" s="113">
        <f t="shared" si="14"/>
        <v>0</v>
      </c>
      <c r="T26" s="114">
        <f t="shared" si="15"/>
        <v>0</v>
      </c>
      <c r="U26" s="177">
        <f t="shared" si="16"/>
        <v>0</v>
      </c>
    </row>
    <row r="27" spans="1:21" ht="23.5" customHeight="1" x14ac:dyDescent="0.3">
      <c r="A27" s="251"/>
      <c r="B27" s="178" t="s">
        <v>113</v>
      </c>
      <c r="C27" s="115"/>
      <c r="D27" s="115"/>
      <c r="E27" s="115"/>
      <c r="F27" s="115"/>
      <c r="G27" s="115"/>
      <c r="H27" s="115"/>
      <c r="I27" s="115"/>
      <c r="J27" s="115"/>
      <c r="K27" s="115"/>
      <c r="L27" s="115"/>
      <c r="M27" s="115"/>
      <c r="N27" s="115"/>
      <c r="O27" s="115"/>
      <c r="P27" s="115"/>
      <c r="Q27" s="115"/>
      <c r="R27" s="115"/>
      <c r="S27" s="116">
        <f t="shared" si="14"/>
        <v>0</v>
      </c>
      <c r="T27" s="117">
        <f t="shared" si="15"/>
        <v>0</v>
      </c>
      <c r="U27" s="177">
        <f t="shared" si="16"/>
        <v>0</v>
      </c>
    </row>
    <row r="28" spans="1:21" ht="23.5" customHeight="1" x14ac:dyDescent="0.3">
      <c r="A28" s="251"/>
      <c r="B28" s="178" t="s">
        <v>114</v>
      </c>
      <c r="C28" s="115"/>
      <c r="D28" s="115"/>
      <c r="E28" s="115"/>
      <c r="F28" s="115"/>
      <c r="G28" s="115"/>
      <c r="H28" s="115"/>
      <c r="I28" s="115"/>
      <c r="J28" s="115"/>
      <c r="K28" s="115"/>
      <c r="L28" s="115"/>
      <c r="M28" s="115"/>
      <c r="N28" s="115"/>
      <c r="O28" s="115"/>
      <c r="P28" s="115"/>
      <c r="Q28" s="115"/>
      <c r="R28" s="115"/>
      <c r="S28" s="116">
        <f t="shared" si="14"/>
        <v>0</v>
      </c>
      <c r="T28" s="117">
        <f t="shared" si="15"/>
        <v>0</v>
      </c>
      <c r="U28" s="177">
        <f t="shared" si="16"/>
        <v>0</v>
      </c>
    </row>
    <row r="29" spans="1:21" ht="23.5" customHeight="1" x14ac:dyDescent="0.3">
      <c r="A29" s="251"/>
      <c r="B29" s="178" t="s">
        <v>115</v>
      </c>
      <c r="C29" s="115"/>
      <c r="D29" s="115"/>
      <c r="E29" s="115"/>
      <c r="F29" s="115"/>
      <c r="G29" s="115"/>
      <c r="H29" s="115"/>
      <c r="I29" s="115"/>
      <c r="J29" s="115"/>
      <c r="K29" s="115"/>
      <c r="L29" s="115"/>
      <c r="M29" s="115"/>
      <c r="N29" s="115"/>
      <c r="O29" s="115"/>
      <c r="P29" s="115"/>
      <c r="Q29" s="115"/>
      <c r="R29" s="115"/>
      <c r="S29" s="116">
        <f t="shared" si="14"/>
        <v>0</v>
      </c>
      <c r="T29" s="117">
        <f t="shared" si="15"/>
        <v>0</v>
      </c>
      <c r="U29" s="177">
        <f t="shared" si="16"/>
        <v>0</v>
      </c>
    </row>
    <row r="30" spans="1:21" ht="23.5" customHeight="1" x14ac:dyDescent="0.3">
      <c r="A30" s="251"/>
      <c r="B30" s="178" t="s">
        <v>116</v>
      </c>
      <c r="C30" s="115"/>
      <c r="D30" s="115"/>
      <c r="E30" s="115"/>
      <c r="F30" s="115"/>
      <c r="G30" s="115"/>
      <c r="H30" s="115"/>
      <c r="I30" s="115"/>
      <c r="J30" s="115"/>
      <c r="K30" s="115"/>
      <c r="L30" s="115"/>
      <c r="M30" s="115"/>
      <c r="N30" s="115"/>
      <c r="O30" s="115"/>
      <c r="P30" s="115"/>
      <c r="Q30" s="115"/>
      <c r="R30" s="115"/>
      <c r="S30" s="116">
        <f t="shared" si="14"/>
        <v>0</v>
      </c>
      <c r="T30" s="117">
        <f t="shared" si="15"/>
        <v>0</v>
      </c>
      <c r="U30" s="177">
        <f t="shared" si="16"/>
        <v>0</v>
      </c>
    </row>
    <row r="31" spans="1:21" ht="23.5" customHeight="1" x14ac:dyDescent="0.3">
      <c r="A31" s="251"/>
      <c r="B31" s="178" t="s">
        <v>117</v>
      </c>
      <c r="C31" s="115"/>
      <c r="D31" s="115"/>
      <c r="E31" s="115"/>
      <c r="F31" s="115"/>
      <c r="G31" s="115"/>
      <c r="H31" s="115"/>
      <c r="I31" s="115"/>
      <c r="J31" s="115"/>
      <c r="K31" s="115"/>
      <c r="L31" s="115"/>
      <c r="M31" s="115"/>
      <c r="N31" s="115"/>
      <c r="O31" s="115"/>
      <c r="P31" s="115"/>
      <c r="Q31" s="115"/>
      <c r="R31" s="115"/>
      <c r="S31" s="116">
        <f t="shared" si="14"/>
        <v>0</v>
      </c>
      <c r="T31" s="117">
        <f t="shared" si="15"/>
        <v>0</v>
      </c>
      <c r="U31" s="177">
        <f t="shared" si="16"/>
        <v>0</v>
      </c>
    </row>
    <row r="32" spans="1:21" ht="23.5" customHeight="1" x14ac:dyDescent="0.3">
      <c r="A32" s="251"/>
      <c r="B32" s="178" t="s">
        <v>91</v>
      </c>
      <c r="C32" s="115"/>
      <c r="D32" s="115"/>
      <c r="E32" s="115"/>
      <c r="F32" s="115"/>
      <c r="G32" s="115"/>
      <c r="H32" s="115"/>
      <c r="I32" s="115"/>
      <c r="J32" s="115"/>
      <c r="K32" s="115"/>
      <c r="L32" s="115"/>
      <c r="M32" s="115"/>
      <c r="N32" s="115"/>
      <c r="O32" s="115"/>
      <c r="P32" s="115"/>
      <c r="Q32" s="115"/>
      <c r="R32" s="115"/>
      <c r="S32" s="116">
        <f t="shared" si="14"/>
        <v>0</v>
      </c>
      <c r="T32" s="117">
        <f t="shared" si="15"/>
        <v>0</v>
      </c>
      <c r="U32" s="177">
        <f t="shared" si="16"/>
        <v>0</v>
      </c>
    </row>
    <row r="33" spans="1:21" ht="23.5" customHeight="1" x14ac:dyDescent="0.3">
      <c r="A33" s="251"/>
      <c r="B33" s="178" t="s">
        <v>118</v>
      </c>
      <c r="C33" s="115"/>
      <c r="D33" s="115"/>
      <c r="E33" s="115"/>
      <c r="F33" s="115"/>
      <c r="G33" s="115"/>
      <c r="H33" s="115"/>
      <c r="I33" s="115"/>
      <c r="J33" s="115"/>
      <c r="K33" s="115"/>
      <c r="L33" s="115"/>
      <c r="M33" s="115"/>
      <c r="N33" s="115"/>
      <c r="O33" s="115"/>
      <c r="P33" s="115"/>
      <c r="Q33" s="115"/>
      <c r="R33" s="115"/>
      <c r="S33" s="116">
        <f t="shared" si="14"/>
        <v>0</v>
      </c>
      <c r="T33" s="117">
        <f t="shared" si="15"/>
        <v>0</v>
      </c>
      <c r="U33" s="177">
        <f t="shared" si="16"/>
        <v>0</v>
      </c>
    </row>
    <row r="34" spans="1:21" ht="23.5" customHeight="1" thickBot="1" x14ac:dyDescent="0.35">
      <c r="A34" s="252"/>
      <c r="B34" s="179" t="s">
        <v>119</v>
      </c>
      <c r="C34" s="118"/>
      <c r="D34" s="118"/>
      <c r="E34" s="118"/>
      <c r="F34" s="118"/>
      <c r="G34" s="118"/>
      <c r="H34" s="118"/>
      <c r="I34" s="118"/>
      <c r="J34" s="118"/>
      <c r="K34" s="118"/>
      <c r="L34" s="118"/>
      <c r="M34" s="118"/>
      <c r="N34" s="118"/>
      <c r="O34" s="118"/>
      <c r="P34" s="118"/>
      <c r="Q34" s="118"/>
      <c r="R34" s="118"/>
      <c r="S34" s="119">
        <f t="shared" si="14"/>
        <v>0</v>
      </c>
      <c r="T34" s="120">
        <f t="shared" si="15"/>
        <v>0</v>
      </c>
      <c r="U34" s="177">
        <f t="shared" si="16"/>
        <v>0</v>
      </c>
    </row>
    <row r="35" spans="1:21" ht="23.5" customHeight="1" thickBot="1" x14ac:dyDescent="0.45">
      <c r="A35" s="124" t="s">
        <v>120</v>
      </c>
      <c r="B35" s="180" t="s">
        <v>121</v>
      </c>
      <c r="C35" s="121"/>
      <c r="D35" s="121"/>
      <c r="E35" s="121"/>
      <c r="F35" s="121"/>
      <c r="G35" s="121"/>
      <c r="H35" s="121"/>
      <c r="I35" s="121"/>
      <c r="J35" s="121"/>
      <c r="K35" s="121"/>
      <c r="L35" s="121"/>
      <c r="M35" s="121"/>
      <c r="N35" s="121"/>
      <c r="O35" s="121"/>
      <c r="P35" s="121"/>
      <c r="Q35" s="121"/>
      <c r="R35" s="121"/>
      <c r="S35" s="122">
        <f t="shared" si="14"/>
        <v>0</v>
      </c>
      <c r="T35" s="123">
        <f t="shared" si="15"/>
        <v>0</v>
      </c>
      <c r="U35" s="177">
        <f t="shared" si="16"/>
        <v>0</v>
      </c>
    </row>
    <row r="36" spans="1:21" ht="23.5" customHeight="1" x14ac:dyDescent="0.3">
      <c r="A36" s="250" t="s">
        <v>122</v>
      </c>
      <c r="B36" s="176" t="s">
        <v>83</v>
      </c>
      <c r="C36" s="112"/>
      <c r="D36" s="112"/>
      <c r="E36" s="112"/>
      <c r="F36" s="112"/>
      <c r="G36" s="112"/>
      <c r="H36" s="112"/>
      <c r="I36" s="112"/>
      <c r="J36" s="112"/>
      <c r="K36" s="112"/>
      <c r="L36" s="112"/>
      <c r="M36" s="112"/>
      <c r="N36" s="112"/>
      <c r="O36" s="112"/>
      <c r="P36" s="112"/>
      <c r="Q36" s="112"/>
      <c r="R36" s="112"/>
      <c r="S36" s="113">
        <f t="shared" si="14"/>
        <v>0</v>
      </c>
      <c r="T36" s="114">
        <f t="shared" si="15"/>
        <v>0</v>
      </c>
      <c r="U36" s="177">
        <f t="shared" si="16"/>
        <v>0</v>
      </c>
    </row>
    <row r="37" spans="1:21" ht="23.5" customHeight="1" x14ac:dyDescent="0.3">
      <c r="A37" s="251"/>
      <c r="B37" s="178" t="s">
        <v>123</v>
      </c>
      <c r="C37" s="115"/>
      <c r="D37" s="115"/>
      <c r="E37" s="115"/>
      <c r="F37" s="115"/>
      <c r="G37" s="115"/>
      <c r="H37" s="115"/>
      <c r="I37" s="115"/>
      <c r="J37" s="115"/>
      <c r="K37" s="115"/>
      <c r="L37" s="115"/>
      <c r="M37" s="115"/>
      <c r="N37" s="115"/>
      <c r="O37" s="115"/>
      <c r="P37" s="115"/>
      <c r="Q37" s="115"/>
      <c r="R37" s="115"/>
      <c r="S37" s="116">
        <f t="shared" si="14"/>
        <v>0</v>
      </c>
      <c r="T37" s="117">
        <f t="shared" si="15"/>
        <v>0</v>
      </c>
      <c r="U37" s="177">
        <f t="shared" si="16"/>
        <v>0</v>
      </c>
    </row>
    <row r="38" spans="1:21" ht="23.5" customHeight="1" thickBot="1" x14ac:dyDescent="0.35">
      <c r="A38" s="255"/>
      <c r="B38" s="181" t="s">
        <v>86</v>
      </c>
      <c r="C38" s="125"/>
      <c r="D38" s="125"/>
      <c r="E38" s="125"/>
      <c r="F38" s="125"/>
      <c r="G38" s="125"/>
      <c r="H38" s="125"/>
      <c r="I38" s="125"/>
      <c r="J38" s="125"/>
      <c r="K38" s="125"/>
      <c r="L38" s="125"/>
      <c r="M38" s="125"/>
      <c r="N38" s="125"/>
      <c r="O38" s="125"/>
      <c r="P38" s="125"/>
      <c r="Q38" s="125"/>
      <c r="R38" s="125"/>
      <c r="S38" s="126">
        <f t="shared" si="14"/>
        <v>0</v>
      </c>
      <c r="T38" s="127">
        <f t="shared" si="15"/>
        <v>0</v>
      </c>
      <c r="U38" s="182">
        <f t="shared" si="16"/>
        <v>0</v>
      </c>
    </row>
    <row r="39" spans="1:21" ht="23.5" customHeight="1" x14ac:dyDescent="0.3">
      <c r="A39" s="256" t="s">
        <v>124</v>
      </c>
      <c r="B39" s="183" t="s">
        <v>102</v>
      </c>
      <c r="C39" s="128"/>
      <c r="D39" s="128"/>
      <c r="E39" s="128"/>
      <c r="F39" s="128"/>
      <c r="G39" s="128"/>
      <c r="H39" s="128"/>
      <c r="I39" s="128"/>
      <c r="J39" s="128"/>
      <c r="K39" s="128"/>
      <c r="L39" s="128"/>
      <c r="M39" s="128"/>
      <c r="N39" s="128"/>
      <c r="O39" s="128"/>
      <c r="P39" s="128"/>
      <c r="Q39" s="128"/>
      <c r="R39" s="128"/>
      <c r="S39" s="129">
        <f t="shared" si="14"/>
        <v>0</v>
      </c>
      <c r="T39" s="130">
        <f t="shared" si="15"/>
        <v>0</v>
      </c>
      <c r="U39" s="131">
        <f t="shared" si="16"/>
        <v>0</v>
      </c>
    </row>
    <row r="40" spans="1:21" ht="23.5" customHeight="1" x14ac:dyDescent="0.3">
      <c r="A40" s="257"/>
      <c r="B40" s="184" t="s">
        <v>107</v>
      </c>
      <c r="C40" s="132"/>
      <c r="D40" s="132"/>
      <c r="E40" s="132"/>
      <c r="F40" s="132"/>
      <c r="G40" s="132"/>
      <c r="H40" s="132"/>
      <c r="I40" s="132"/>
      <c r="J40" s="132"/>
      <c r="K40" s="132"/>
      <c r="L40" s="133"/>
      <c r="M40" s="132"/>
      <c r="N40" s="133"/>
      <c r="O40" s="132"/>
      <c r="P40" s="133"/>
      <c r="Q40" s="132"/>
      <c r="R40" s="133"/>
      <c r="S40" s="134">
        <f t="shared" si="14"/>
        <v>0</v>
      </c>
      <c r="T40" s="135">
        <f t="shared" si="15"/>
        <v>0</v>
      </c>
      <c r="U40" s="136">
        <f t="shared" si="16"/>
        <v>0</v>
      </c>
    </row>
    <row r="41" spans="1:21" ht="23.5" customHeight="1" x14ac:dyDescent="0.3">
      <c r="A41" s="257"/>
      <c r="B41" s="184" t="s">
        <v>111</v>
      </c>
      <c r="C41" s="132"/>
      <c r="D41" s="132"/>
      <c r="E41" s="132"/>
      <c r="F41" s="132"/>
      <c r="G41" s="132"/>
      <c r="H41" s="132"/>
      <c r="I41" s="132"/>
      <c r="J41" s="132"/>
      <c r="K41" s="132"/>
      <c r="L41" s="133"/>
      <c r="M41" s="132"/>
      <c r="N41" s="133"/>
      <c r="O41" s="132"/>
      <c r="P41" s="133"/>
      <c r="Q41" s="132"/>
      <c r="R41" s="133"/>
      <c r="S41" s="134">
        <f t="shared" si="14"/>
        <v>0</v>
      </c>
      <c r="T41" s="135">
        <f t="shared" si="15"/>
        <v>0</v>
      </c>
      <c r="U41" s="136">
        <f t="shared" si="16"/>
        <v>0</v>
      </c>
    </row>
    <row r="42" spans="1:21" ht="23.5" customHeight="1" x14ac:dyDescent="0.3">
      <c r="A42" s="257"/>
      <c r="B42" s="184" t="s">
        <v>120</v>
      </c>
      <c r="C42" s="132"/>
      <c r="D42" s="132"/>
      <c r="E42" s="132"/>
      <c r="F42" s="132"/>
      <c r="G42" s="132"/>
      <c r="H42" s="132"/>
      <c r="I42" s="132"/>
      <c r="J42" s="132"/>
      <c r="K42" s="132"/>
      <c r="L42" s="133"/>
      <c r="M42" s="132"/>
      <c r="N42" s="133"/>
      <c r="O42" s="132"/>
      <c r="P42" s="133"/>
      <c r="Q42" s="132"/>
      <c r="R42" s="133"/>
      <c r="S42" s="134">
        <f t="shared" si="14"/>
        <v>0</v>
      </c>
      <c r="T42" s="135">
        <f t="shared" si="15"/>
        <v>0</v>
      </c>
      <c r="U42" s="136">
        <f t="shared" si="16"/>
        <v>0</v>
      </c>
    </row>
    <row r="43" spans="1:21" ht="23.5" customHeight="1" thickBot="1" x14ac:dyDescent="0.35">
      <c r="A43" s="258"/>
      <c r="B43" s="185" t="s">
        <v>125</v>
      </c>
      <c r="C43" s="137"/>
      <c r="D43" s="137"/>
      <c r="E43" s="137"/>
      <c r="F43" s="137"/>
      <c r="G43" s="137"/>
      <c r="H43" s="137"/>
      <c r="I43" s="137"/>
      <c r="J43" s="137"/>
      <c r="K43" s="137"/>
      <c r="L43" s="138"/>
      <c r="M43" s="137"/>
      <c r="N43" s="138"/>
      <c r="O43" s="137"/>
      <c r="P43" s="138"/>
      <c r="Q43" s="137"/>
      <c r="R43" s="138"/>
      <c r="S43" s="139">
        <f t="shared" si="14"/>
        <v>0</v>
      </c>
      <c r="T43" s="140">
        <f t="shared" si="15"/>
        <v>0</v>
      </c>
      <c r="U43" s="141">
        <f t="shared" si="16"/>
        <v>0</v>
      </c>
    </row>
    <row r="48" spans="1:21" x14ac:dyDescent="0.3">
      <c r="C48" s="2"/>
      <c r="D48" s="2"/>
    </row>
    <row r="49" spans="3:4" x14ac:dyDescent="0.3">
      <c r="C49" s="2"/>
      <c r="D49" s="2"/>
    </row>
    <row r="50" spans="3:4" x14ac:dyDescent="0.3">
      <c r="C50" s="2"/>
      <c r="D50" s="2"/>
    </row>
  </sheetData>
  <sheetProtection algorithmName="SHA-512" hashValue="0JxkLKuaPjCMZx4FX+W94BUKH+W1qpRV9aqyr1ZFE93v+wyNSFgTSKR1duG2PfvU08iiHhruoqoGmPVXqrtJzQ==" saltValue="nptL7KRZguQ35ItaLI+aSw==" spinCount="100000" sheet="1" objects="1" scenarios="1" selectLockedCells="1"/>
  <mergeCells count="20">
    <mergeCell ref="S17:T17"/>
    <mergeCell ref="H2:J2"/>
    <mergeCell ref="I17:J17"/>
    <mergeCell ref="K17:L17"/>
    <mergeCell ref="M17:N17"/>
    <mergeCell ref="O17:P17"/>
    <mergeCell ref="Q17:R17"/>
    <mergeCell ref="N3:N5"/>
    <mergeCell ref="N6:N13"/>
    <mergeCell ref="A26:A34"/>
    <mergeCell ref="A36:A38"/>
    <mergeCell ref="A39:A43"/>
    <mergeCell ref="C17:D17"/>
    <mergeCell ref="E17:F17"/>
    <mergeCell ref="A19:A22"/>
    <mergeCell ref="A1:B1"/>
    <mergeCell ref="B2:D2"/>
    <mergeCell ref="E2:G2"/>
    <mergeCell ref="A23:A25"/>
    <mergeCell ref="G17:H17"/>
  </mergeCells>
  <phoneticPr fontId="2" type="noConversion"/>
  <conditionalFormatting sqref="F19:F43">
    <cfRule type="expression" dxfId="0" priority="2">
      <formula>"&gt;$D$15"</formula>
    </cfRule>
  </conditionalFormatting>
  <pageMargins left="0.7" right="0.7" top="0.78740157499999996" bottom="0.78740157499999996" header="0.3" footer="0.3"/>
  <pageSetup paperSize="9" scale="5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88B3E-E2B8-4E6F-A17F-A94738E9C9F4}">
  <sheetPr codeName="Tabelle15">
    <tabColor rgb="FF7030A0"/>
    <pageSetUpPr fitToPage="1"/>
  </sheetPr>
  <dimension ref="A1:T46"/>
  <sheetViews>
    <sheetView showGridLines="0" zoomScaleNormal="100" workbookViewId="0">
      <pane ySplit="1" topLeftCell="A2" activePane="bottomLeft" state="frozen"/>
      <selection activeCell="F44" sqref="F44"/>
      <selection pane="bottomLeft" activeCell="F44" sqref="F44"/>
    </sheetView>
  </sheetViews>
  <sheetFormatPr baseColWidth="10" defaultColWidth="11.75" defaultRowHeight="14" x14ac:dyDescent="0.3"/>
  <cols>
    <col min="1" max="1" width="11" customWidth="1"/>
    <col min="2" max="3" width="16.75" customWidth="1"/>
    <col min="4" max="4" width="12.08203125" customWidth="1"/>
    <col min="5" max="7" width="11" customWidth="1"/>
  </cols>
  <sheetData>
    <row r="1" spans="1:20" ht="61.5" customHeight="1" x14ac:dyDescent="0.3">
      <c r="A1" s="20" t="s">
        <v>126</v>
      </c>
      <c r="B1" s="20"/>
      <c r="C1" s="20"/>
      <c r="D1" s="20"/>
      <c r="E1" s="20"/>
      <c r="F1" s="20"/>
      <c r="R1" s="6"/>
      <c r="S1" s="266"/>
      <c r="T1" s="266"/>
    </row>
    <row r="39" hidden="1" x14ac:dyDescent="0.3"/>
    <row r="40" hidden="1" x14ac:dyDescent="0.3"/>
    <row r="41" hidden="1" x14ac:dyDescent="0.3"/>
    <row r="43" hidden="1" x14ac:dyDescent="0.3"/>
    <row r="44" hidden="1" x14ac:dyDescent="0.3"/>
    <row r="45" hidden="1" x14ac:dyDescent="0.3"/>
    <row r="46" hidden="1" x14ac:dyDescent="0.3"/>
  </sheetData>
  <sheetProtection algorithmName="SHA-512" hashValue="8TtLf3BPAo54Pgp841j4RjKDiTX/rkixXa+um7j0GrDWq9DeXUqMB7G63mgL0nbJIboTLTUcQ2Z4xTbdbNLeBg==" saltValue="Wk5iPrdwyV1Iq1PtJYv6Ug==" spinCount="100000" sheet="1" objects="1" scenarios="1" selectLockedCells="1"/>
  <mergeCells count="1">
    <mergeCell ref="S1:T1"/>
  </mergeCells>
  <pageMargins left="0.7" right="0.7" top="0.78740157499999996" bottom="0.78740157499999996" header="0.3" footer="0.3"/>
  <pageSetup paperSize="9" scale="3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B953E-2114-4C19-A730-DC3E4E7B0F5D}">
  <sheetPr codeName="Tabelle22">
    <tabColor theme="4" tint="0.79998168889431442"/>
  </sheetPr>
  <dimension ref="A1:P75"/>
  <sheetViews>
    <sheetView topLeftCell="A15" zoomScale="90" zoomScaleNormal="90" workbookViewId="0">
      <selection activeCell="K48" sqref="K48"/>
    </sheetView>
  </sheetViews>
  <sheetFormatPr baseColWidth="10" defaultColWidth="18.5" defaultRowHeight="14" x14ac:dyDescent="0.3"/>
  <cols>
    <col min="2" max="2" width="32.5" customWidth="1"/>
    <col min="4" max="6" width="18.5" customWidth="1"/>
    <col min="7" max="7" width="18.5" hidden="1" customWidth="1"/>
    <col min="8" max="8" width="20.83203125" customWidth="1"/>
    <col min="14" max="14" width="36.1640625" customWidth="1"/>
    <col min="15" max="15" width="28.83203125" customWidth="1"/>
    <col min="16" max="16" width="38.6640625" customWidth="1"/>
  </cols>
  <sheetData>
    <row r="1" spans="1:16" ht="20" x14ac:dyDescent="0.35">
      <c r="A1" s="268" t="s">
        <v>127</v>
      </c>
      <c r="B1" s="268"/>
      <c r="C1" s="60"/>
      <c r="D1" s="60"/>
      <c r="E1" s="60"/>
      <c r="F1" s="60"/>
      <c r="G1" s="60"/>
      <c r="N1" s="77" t="s">
        <v>128</v>
      </c>
      <c r="O1" s="77"/>
    </row>
    <row r="2" spans="1:16" ht="15.75" customHeight="1" x14ac:dyDescent="0.3">
      <c r="A2" t="s">
        <v>129</v>
      </c>
      <c r="B2" t="str">
        <f>'3. Kurzf.-Ziel'!A3</f>
        <v xml:space="preserve">Technik </v>
      </c>
      <c r="C2" t="str">
        <f>'3. Kurzf.-Ziel'!D2</f>
        <v>Muster</v>
      </c>
      <c r="D2" t="str">
        <f>'3. Kurzf.-Ziel'!E2</f>
        <v xml:space="preserve">Eltern </v>
      </c>
      <c r="E2" t="str">
        <f>'3. Kurzf.-Ziel'!F2</f>
        <v>Trainer 1</v>
      </c>
      <c r="F2" t="str">
        <f>'3. Kurzf.-Ziel'!G2</f>
        <v>Trainer 2</v>
      </c>
      <c r="G2" t="str">
        <f>'3. Kurzf.-Ziel'!I2</f>
        <v>Zielwert</v>
      </c>
      <c r="O2" s="6"/>
      <c r="P2" s="22"/>
    </row>
    <row r="3" spans="1:16" ht="15.5" x14ac:dyDescent="0.3">
      <c r="B3" t="str">
        <f>CONCATENATE(A3,"-",'3. Kurzf.-Ziel'!A4)</f>
        <v xml:space="preserve">-Vorhand </v>
      </c>
      <c r="C3">
        <f>'3. Kurzf.-Ziel'!D4</f>
        <v>0</v>
      </c>
      <c r="D3">
        <f>'3. Kurzf.-Ziel'!E4</f>
        <v>0</v>
      </c>
      <c r="E3">
        <f>'3. Kurzf.-Ziel'!F4</f>
        <v>0</v>
      </c>
      <c r="F3">
        <f>'3. Kurzf.-Ziel'!G4</f>
        <v>0</v>
      </c>
      <c r="G3">
        <f>'3. Kurzf.-Ziel'!I4</f>
        <v>9</v>
      </c>
      <c r="N3" s="75" t="s">
        <v>130</v>
      </c>
      <c r="O3" s="76"/>
    </row>
    <row r="4" spans="1:16" ht="15.75" customHeight="1" x14ac:dyDescent="0.3">
      <c r="A4" t="s">
        <v>131</v>
      </c>
      <c r="B4" t="str">
        <f>CONCATENATE(A4,"-",'3. Kurzf.-Ziel'!A5)</f>
        <v>Vorhand-Grundschlag</v>
      </c>
      <c r="C4" s="14">
        <f>'3. Kurzf.-Ziel'!D5</f>
        <v>0</v>
      </c>
      <c r="D4" s="14">
        <f>'3. Kurzf.-Ziel'!E5</f>
        <v>0</v>
      </c>
      <c r="E4" s="14">
        <f>'3. Kurzf.-Ziel'!F5</f>
        <v>0</v>
      </c>
      <c r="F4" s="14">
        <f>'3. Kurzf.-Ziel'!G5</f>
        <v>0</v>
      </c>
      <c r="G4" s="14">
        <f>'3. Kurzf.-Ziel'!I5</f>
        <v>9</v>
      </c>
      <c r="N4" s="25" t="s">
        <v>132</v>
      </c>
      <c r="O4" s="29">
        <v>3</v>
      </c>
    </row>
    <row r="5" spans="1:16" ht="15.75" customHeight="1" x14ac:dyDescent="0.3">
      <c r="A5" t="s">
        <v>131</v>
      </c>
      <c r="B5" t="str">
        <f>CONCATENATE(A5,"-",'3. Kurzf.-Ziel'!A6)</f>
        <v>Vorhand-Angriffsball</v>
      </c>
      <c r="C5" s="14">
        <f>'3. Kurzf.-Ziel'!D6</f>
        <v>0</v>
      </c>
      <c r="D5" s="14">
        <f>'3. Kurzf.-Ziel'!E6</f>
        <v>0</v>
      </c>
      <c r="E5" s="14">
        <f>'3. Kurzf.-Ziel'!F6</f>
        <v>0</v>
      </c>
      <c r="F5" s="14">
        <f>'3. Kurzf.-Ziel'!G6</f>
        <v>0</v>
      </c>
      <c r="G5" s="14">
        <f>'3. Kurzf.-Ziel'!I6</f>
        <v>9</v>
      </c>
      <c r="N5" s="25" t="s">
        <v>133</v>
      </c>
      <c r="O5" s="29">
        <v>5</v>
      </c>
    </row>
    <row r="6" spans="1:16" ht="15.75" customHeight="1" x14ac:dyDescent="0.3">
      <c r="A6" t="s">
        <v>131</v>
      </c>
      <c r="B6" t="str">
        <f>CONCATENATE(A6,"-",'3. Kurzf.-Ziel'!A7)</f>
        <v xml:space="preserve">Vorhand-Slice </v>
      </c>
      <c r="C6" s="14">
        <f>'3. Kurzf.-Ziel'!D7</f>
        <v>0</v>
      </c>
      <c r="D6" s="14">
        <f>'3. Kurzf.-Ziel'!E7</f>
        <v>0</v>
      </c>
      <c r="E6" s="14">
        <f>'3. Kurzf.-Ziel'!F7</f>
        <v>0</v>
      </c>
      <c r="F6" s="14">
        <f>'3. Kurzf.-Ziel'!G7</f>
        <v>0</v>
      </c>
      <c r="G6" s="14">
        <f>'3. Kurzf.-Ziel'!I7</f>
        <v>9</v>
      </c>
      <c r="N6" s="25" t="s">
        <v>134</v>
      </c>
      <c r="O6" s="29">
        <v>7</v>
      </c>
    </row>
    <row r="7" spans="1:16" ht="15.75" customHeight="1" x14ac:dyDescent="0.3">
      <c r="A7" t="s">
        <v>131</v>
      </c>
      <c r="B7" t="str">
        <f>CONCATENATE(A7,"-",'3. Kurzf.-Ziel'!A8)</f>
        <v>Vorhand-Passierball</v>
      </c>
      <c r="C7" s="14">
        <f>'3. Kurzf.-Ziel'!D8</f>
        <v>0</v>
      </c>
      <c r="D7" s="14">
        <f>'3. Kurzf.-Ziel'!E8</f>
        <v>0</v>
      </c>
      <c r="E7" s="14">
        <f>'3. Kurzf.-Ziel'!F8</f>
        <v>0</v>
      </c>
      <c r="F7" s="14">
        <f>'3. Kurzf.-Ziel'!G8</f>
        <v>0</v>
      </c>
      <c r="G7" s="14">
        <f>'3. Kurzf.-Ziel'!I8</f>
        <v>9</v>
      </c>
      <c r="N7" s="25" t="s">
        <v>135</v>
      </c>
      <c r="O7" s="29">
        <v>8</v>
      </c>
    </row>
    <row r="8" spans="1:16" ht="15.75" customHeight="1" x14ac:dyDescent="0.3">
      <c r="A8" t="s">
        <v>131</v>
      </c>
      <c r="B8" t="str">
        <f>CONCATENATE(A8,"-",'3. Kurzf.-Ziel'!A9)</f>
        <v>Vorhand-Stop</v>
      </c>
      <c r="C8" s="14">
        <f>'3. Kurzf.-Ziel'!D9</f>
        <v>0</v>
      </c>
      <c r="D8" s="14">
        <f>'3. Kurzf.-Ziel'!E9</f>
        <v>0</v>
      </c>
      <c r="E8" s="14">
        <f>'3. Kurzf.-Ziel'!F9</f>
        <v>0</v>
      </c>
      <c r="F8" s="14">
        <f>'3. Kurzf.-Ziel'!G9</f>
        <v>0</v>
      </c>
      <c r="G8" s="14">
        <f>'3. Kurzf.-Ziel'!I9</f>
        <v>9</v>
      </c>
      <c r="N8" s="25" t="s">
        <v>6</v>
      </c>
      <c r="O8" s="29">
        <v>9</v>
      </c>
    </row>
    <row r="9" spans="1:16" ht="15.75" customHeight="1" x14ac:dyDescent="0.3">
      <c r="A9" t="s">
        <v>131</v>
      </c>
      <c r="B9" t="str">
        <f>CONCATENATE(A9,"-",'3. Kurzf.-Ziel'!A10)</f>
        <v>Vorhand-Lob</v>
      </c>
      <c r="C9" s="14">
        <f>'3. Kurzf.-Ziel'!D10</f>
        <v>0</v>
      </c>
      <c r="D9" s="14">
        <f>'3. Kurzf.-Ziel'!E10</f>
        <v>0</v>
      </c>
      <c r="E9" s="14">
        <f>'3. Kurzf.-Ziel'!F10</f>
        <v>0</v>
      </c>
      <c r="F9" s="14">
        <f>'3. Kurzf.-Ziel'!G10</f>
        <v>0</v>
      </c>
      <c r="G9" s="14">
        <f>'3. Kurzf.-Ziel'!I10</f>
        <v>9</v>
      </c>
      <c r="N9" s="25" t="s">
        <v>136</v>
      </c>
      <c r="O9" s="29">
        <v>10</v>
      </c>
    </row>
    <row r="10" spans="1:16" x14ac:dyDescent="0.3">
      <c r="B10" t="str">
        <f>CONCATENATE(A10,"-",'3. Kurzf.-Ziel'!A11)</f>
        <v xml:space="preserve">-Rückhand </v>
      </c>
      <c r="C10" s="14">
        <f>'3. Kurzf.-Ziel'!D11</f>
        <v>0</v>
      </c>
      <c r="D10" s="14">
        <f>'3. Kurzf.-Ziel'!E11</f>
        <v>0</v>
      </c>
      <c r="E10" s="14">
        <f>'3. Kurzf.-Ziel'!F11</f>
        <v>0</v>
      </c>
      <c r="F10" s="14">
        <f>'3. Kurzf.-Ziel'!G11</f>
        <v>0</v>
      </c>
      <c r="G10" s="14">
        <f>'3. Kurzf.-Ziel'!I11</f>
        <v>9</v>
      </c>
      <c r="O10" s="6"/>
      <c r="P10" s="22"/>
    </row>
    <row r="11" spans="1:16" ht="15.75" customHeight="1" x14ac:dyDescent="0.3">
      <c r="A11" t="s">
        <v>55</v>
      </c>
      <c r="B11" t="str">
        <f>CONCATENATE(A11,"-",'3. Kurzf.-Ziel'!A12)</f>
        <v>Rückhand -Grundschlag</v>
      </c>
      <c r="C11" s="14">
        <f>'3. Kurzf.-Ziel'!D12</f>
        <v>0</v>
      </c>
      <c r="D11" s="14">
        <f>'3. Kurzf.-Ziel'!E12</f>
        <v>0</v>
      </c>
      <c r="E11" s="14">
        <f>'3. Kurzf.-Ziel'!F12</f>
        <v>0</v>
      </c>
      <c r="F11" s="14">
        <f>'3. Kurzf.-Ziel'!G12</f>
        <v>0</v>
      </c>
      <c r="G11" s="14">
        <f>'3. Kurzf.-Ziel'!I12</f>
        <v>9</v>
      </c>
    </row>
    <row r="12" spans="1:16" ht="15.75" customHeight="1" x14ac:dyDescent="0.3">
      <c r="A12" t="s">
        <v>55</v>
      </c>
      <c r="B12" t="str">
        <f>CONCATENATE(A12,"-",'3. Kurzf.-Ziel'!A13)</f>
        <v>Rückhand -Angriffsball</v>
      </c>
      <c r="C12" s="14">
        <f>'3. Kurzf.-Ziel'!D13</f>
        <v>0</v>
      </c>
      <c r="D12" s="14">
        <f>'3. Kurzf.-Ziel'!E13</f>
        <v>0</v>
      </c>
      <c r="E12" s="14">
        <f>'3. Kurzf.-Ziel'!F13</f>
        <v>0</v>
      </c>
      <c r="F12" s="14">
        <f>'3. Kurzf.-Ziel'!G13</f>
        <v>0</v>
      </c>
      <c r="G12" s="14">
        <f>'3. Kurzf.-Ziel'!I13</f>
        <v>9</v>
      </c>
      <c r="N12" s="267" t="s">
        <v>137</v>
      </c>
      <c r="O12" s="267"/>
      <c r="P12" s="22"/>
    </row>
    <row r="13" spans="1:16" ht="15.75" customHeight="1" x14ac:dyDescent="0.35">
      <c r="A13" t="s">
        <v>55</v>
      </c>
      <c r="B13" t="str">
        <f>CONCATENATE(A13,"-",'3. Kurzf.-Ziel'!A14)</f>
        <v xml:space="preserve">Rückhand -Slice </v>
      </c>
      <c r="C13" s="14">
        <f>'3. Kurzf.-Ziel'!D14</f>
        <v>0</v>
      </c>
      <c r="D13" s="14">
        <f>'3. Kurzf.-Ziel'!E14</f>
        <v>0</v>
      </c>
      <c r="E13" s="14">
        <f>'3. Kurzf.-Ziel'!F14</f>
        <v>0</v>
      </c>
      <c r="F13" s="14">
        <f>'3. Kurzf.-Ziel'!G14</f>
        <v>0</v>
      </c>
      <c r="G13" s="14">
        <f>'3. Kurzf.-Ziel'!I14</f>
        <v>9</v>
      </c>
      <c r="N13" s="26" t="str">
        <f>CONCATENATE("&gt;= ",O13*100,"% ist kein Handlungsbedarf")</f>
        <v>&gt;= 100% ist kein Handlungsbedarf</v>
      </c>
      <c r="O13" s="30">
        <v>1</v>
      </c>
    </row>
    <row r="14" spans="1:16" ht="15.75" customHeight="1" x14ac:dyDescent="0.35">
      <c r="A14" t="s">
        <v>55</v>
      </c>
      <c r="B14" t="str">
        <f>CONCATENATE(A14,"-",'3. Kurzf.-Ziel'!A15)</f>
        <v>Rückhand -Passierball</v>
      </c>
      <c r="C14" s="14">
        <f>'3. Kurzf.-Ziel'!D15</f>
        <v>0</v>
      </c>
      <c r="D14" s="14">
        <f>'3. Kurzf.-Ziel'!E15</f>
        <v>0</v>
      </c>
      <c r="E14" s="14">
        <f>'3. Kurzf.-Ziel'!F15</f>
        <v>0</v>
      </c>
      <c r="F14" s="14">
        <f>'3. Kurzf.-Ziel'!G15</f>
        <v>0</v>
      </c>
      <c r="G14" s="14">
        <f>'3. Kurzf.-Ziel'!I15</f>
        <v>9</v>
      </c>
      <c r="N14" s="26" t="str">
        <f>CONCATENATE("&gt;= ",O14*100,"% ist ein kleiner Handlungsbedarf")</f>
        <v>&gt;= 88% ist ein kleiner Handlungsbedarf</v>
      </c>
      <c r="O14" s="30">
        <v>0.88</v>
      </c>
    </row>
    <row r="15" spans="1:16" ht="15.75" customHeight="1" x14ac:dyDescent="0.35">
      <c r="A15" t="s">
        <v>55</v>
      </c>
      <c r="B15" t="str">
        <f>CONCATENATE(A15,"-",'3. Kurzf.-Ziel'!A16)</f>
        <v>Rückhand -Stop</v>
      </c>
      <c r="C15" s="14">
        <f>'3. Kurzf.-Ziel'!D16</f>
        <v>0</v>
      </c>
      <c r="D15" s="14">
        <f>'3. Kurzf.-Ziel'!E16</f>
        <v>0</v>
      </c>
      <c r="E15" s="14">
        <f>'3. Kurzf.-Ziel'!F16</f>
        <v>0</v>
      </c>
      <c r="F15" s="14">
        <f>'3. Kurzf.-Ziel'!G16</f>
        <v>0</v>
      </c>
      <c r="G15" s="14">
        <f>'3. Kurzf.-Ziel'!I16</f>
        <v>9</v>
      </c>
      <c r="N15" s="26" t="str">
        <f>CONCATENATE("&gt;= ",O15*100,"% ist ein mittlerer Handlungsbedarf")</f>
        <v>&gt;= 65% ist ein mittlerer Handlungsbedarf</v>
      </c>
      <c r="O15" s="30">
        <v>0.65</v>
      </c>
    </row>
    <row r="16" spans="1:16" ht="15.75" customHeight="1" x14ac:dyDescent="0.35">
      <c r="A16" t="s">
        <v>55</v>
      </c>
      <c r="B16" t="str">
        <f>CONCATENATE(A16,"-",'3. Kurzf.-Ziel'!A17)</f>
        <v>Rückhand -Lob</v>
      </c>
      <c r="C16" s="14">
        <f>'3. Kurzf.-Ziel'!D17</f>
        <v>0</v>
      </c>
      <c r="D16" s="14">
        <f>'3. Kurzf.-Ziel'!E17</f>
        <v>0</v>
      </c>
      <c r="E16" s="14">
        <f>'3. Kurzf.-Ziel'!F17</f>
        <v>0</v>
      </c>
      <c r="F16" s="14">
        <f>'3. Kurzf.-Ziel'!G17</f>
        <v>0</v>
      </c>
      <c r="G16" s="14">
        <f>'3. Kurzf.-Ziel'!I17</f>
        <v>9</v>
      </c>
      <c r="N16" s="26" t="str">
        <f>CONCATENATE("&lt; ",O16*100,"% ist ein großer  Handlungsbedarf")</f>
        <v>&lt; 0% ist ein großer  Handlungsbedarf</v>
      </c>
      <c r="O16" s="27"/>
    </row>
    <row r="17" spans="1:12" x14ac:dyDescent="0.3">
      <c r="B17" t="str">
        <f>CONCATENATE(A17,"-",'3. Kurzf.-Ziel'!A18)</f>
        <v>-Volley</v>
      </c>
      <c r="C17" s="14">
        <f>'3. Kurzf.-Ziel'!D18</f>
        <v>0</v>
      </c>
      <c r="D17" s="14">
        <f>'3. Kurzf.-Ziel'!E18</f>
        <v>0</v>
      </c>
      <c r="E17" s="14">
        <f>'3. Kurzf.-Ziel'!F18</f>
        <v>0</v>
      </c>
      <c r="F17" s="14">
        <f>'3. Kurzf.-Ziel'!G18</f>
        <v>0</v>
      </c>
      <c r="G17" s="14">
        <f>'3. Kurzf.-Ziel'!I18</f>
        <v>9</v>
      </c>
    </row>
    <row r="18" spans="1:12" ht="15.75" customHeight="1" x14ac:dyDescent="0.3">
      <c r="A18" t="s">
        <v>56</v>
      </c>
      <c r="B18" t="str">
        <f>CONCATENATE(A18,"-",'3. Kurzf.-Ziel'!A19)</f>
        <v xml:space="preserve">Volley-Vorhand </v>
      </c>
      <c r="C18" s="14">
        <f>'3. Kurzf.-Ziel'!D19</f>
        <v>0</v>
      </c>
      <c r="D18" s="14">
        <f>'3. Kurzf.-Ziel'!E19</f>
        <v>0</v>
      </c>
      <c r="E18" s="14">
        <f>'3. Kurzf.-Ziel'!F19</f>
        <v>0</v>
      </c>
      <c r="F18" s="14">
        <f>'3. Kurzf.-Ziel'!G19</f>
        <v>0</v>
      </c>
      <c r="G18" s="14">
        <f>'3. Kurzf.-Ziel'!I19</f>
        <v>9</v>
      </c>
    </row>
    <row r="19" spans="1:12" ht="15.75" customHeight="1" x14ac:dyDescent="0.3">
      <c r="A19" t="s">
        <v>56</v>
      </c>
      <c r="B19" t="str">
        <f>CONCATENATE(A19,"-",'3. Kurzf.-Ziel'!A20)</f>
        <v xml:space="preserve">Volley-Rückhand </v>
      </c>
      <c r="C19" s="14">
        <f>'3. Kurzf.-Ziel'!D20</f>
        <v>0</v>
      </c>
      <c r="D19" s="14">
        <f>'3. Kurzf.-Ziel'!E20</f>
        <v>0</v>
      </c>
      <c r="E19" s="14">
        <f>'3. Kurzf.-Ziel'!F20</f>
        <v>0</v>
      </c>
      <c r="F19" s="14">
        <f>'3. Kurzf.-Ziel'!G20</f>
        <v>0</v>
      </c>
      <c r="G19" s="14">
        <f>'3. Kurzf.-Ziel'!I20</f>
        <v>9</v>
      </c>
    </row>
    <row r="20" spans="1:12" x14ac:dyDescent="0.3">
      <c r="B20" t="str">
        <f>CONCATENATE(A20,"-",'3. Kurzf.-Ziel'!A21)</f>
        <v>-Schmetterball</v>
      </c>
      <c r="C20" s="14">
        <f>'3. Kurzf.-Ziel'!D21</f>
        <v>0</v>
      </c>
      <c r="D20" s="14">
        <f>'3. Kurzf.-Ziel'!E21</f>
        <v>0</v>
      </c>
      <c r="E20" s="14">
        <f>'3. Kurzf.-Ziel'!F21</f>
        <v>0</v>
      </c>
      <c r="F20" s="14">
        <f>'3. Kurzf.-Ziel'!G21</f>
        <v>0</v>
      </c>
      <c r="G20" s="14">
        <f>'3. Kurzf.-Ziel'!I21</f>
        <v>9</v>
      </c>
    </row>
    <row r="21" spans="1:12" ht="15.75" customHeight="1" x14ac:dyDescent="0.3">
      <c r="A21" t="s">
        <v>57</v>
      </c>
      <c r="B21" t="str">
        <f>CONCATENATE(A21,"-",'3. Kurzf.-Ziel'!A22)</f>
        <v xml:space="preserve">Schmetterball-Kurz hinter dem Netz </v>
      </c>
      <c r="C21" s="14">
        <f>'3. Kurzf.-Ziel'!D22</f>
        <v>0</v>
      </c>
      <c r="D21" s="14">
        <f>'3. Kurzf.-Ziel'!E22</f>
        <v>0</v>
      </c>
      <c r="E21" s="14">
        <f>'3. Kurzf.-Ziel'!F22</f>
        <v>0</v>
      </c>
      <c r="F21" s="14">
        <f>'3. Kurzf.-Ziel'!G22</f>
        <v>0</v>
      </c>
      <c r="G21" s="14">
        <f>'3. Kurzf.-Ziel'!I22</f>
        <v>9</v>
      </c>
    </row>
    <row r="22" spans="1:12" ht="15.75" customHeight="1" x14ac:dyDescent="0.3">
      <c r="A22" t="s">
        <v>57</v>
      </c>
      <c r="B22" t="str">
        <f>CONCATENATE(A22,"-",'3. Kurzf.-Ziel'!A23)</f>
        <v xml:space="preserve">Schmetterball-Hinter T-Feld </v>
      </c>
      <c r="C22" s="14">
        <f>'3. Kurzf.-Ziel'!D23</f>
        <v>0</v>
      </c>
      <c r="D22" s="14">
        <f>'3. Kurzf.-Ziel'!E23</f>
        <v>0</v>
      </c>
      <c r="E22" s="14">
        <f>'3. Kurzf.-Ziel'!F23</f>
        <v>0</v>
      </c>
      <c r="F22" s="14">
        <f>'3. Kurzf.-Ziel'!G23</f>
        <v>0</v>
      </c>
      <c r="G22" s="14">
        <f>'3. Kurzf.-Ziel'!I23</f>
        <v>9</v>
      </c>
    </row>
    <row r="23" spans="1:12" x14ac:dyDescent="0.3">
      <c r="B23" t="str">
        <f>CONCATENATE(A23,"-",'3. Kurzf.-Ziel'!A24)</f>
        <v xml:space="preserve">-Return </v>
      </c>
      <c r="C23" s="14">
        <f>'3. Kurzf.-Ziel'!D24</f>
        <v>0</v>
      </c>
      <c r="D23" s="14">
        <f>'3. Kurzf.-Ziel'!E24</f>
        <v>0</v>
      </c>
      <c r="E23" s="14">
        <f>'3. Kurzf.-Ziel'!F24</f>
        <v>0</v>
      </c>
      <c r="F23" s="14">
        <f>'3. Kurzf.-Ziel'!G24</f>
        <v>0</v>
      </c>
      <c r="G23" s="14">
        <f>'3. Kurzf.-Ziel'!I24</f>
        <v>9</v>
      </c>
    </row>
    <row r="24" spans="1:12" ht="15.75" customHeight="1" x14ac:dyDescent="0.3">
      <c r="A24" t="s">
        <v>138</v>
      </c>
      <c r="B24" t="str">
        <f>CONCATENATE(A24,"-",'3. Kurzf.-Ziel'!A25)</f>
        <v>Return-Vorhand cross</v>
      </c>
      <c r="C24" s="14">
        <f>'3. Kurzf.-Ziel'!D25</f>
        <v>0</v>
      </c>
      <c r="D24" s="14">
        <f>'3. Kurzf.-Ziel'!E25</f>
        <v>0</v>
      </c>
      <c r="E24" s="14">
        <f>'3. Kurzf.-Ziel'!F25</f>
        <v>0</v>
      </c>
      <c r="F24" s="14">
        <f>'3. Kurzf.-Ziel'!G25</f>
        <v>0</v>
      </c>
      <c r="G24" s="14">
        <f>'3. Kurzf.-Ziel'!I25</f>
        <v>9</v>
      </c>
    </row>
    <row r="25" spans="1:12" ht="15.75" customHeight="1" x14ac:dyDescent="0.3">
      <c r="A25" t="s">
        <v>138</v>
      </c>
      <c r="B25" t="str">
        <f>CONCATENATE(A25,"-",'3. Kurzf.-Ziel'!A26)</f>
        <v>Return-Vorhand longline</v>
      </c>
      <c r="C25" s="14">
        <f>'3. Kurzf.-Ziel'!D26</f>
        <v>0</v>
      </c>
      <c r="D25" s="14">
        <f>'3. Kurzf.-Ziel'!E26</f>
        <v>0</v>
      </c>
      <c r="E25" s="14">
        <f>'3. Kurzf.-Ziel'!F26</f>
        <v>0</v>
      </c>
      <c r="F25" s="14">
        <f>'3. Kurzf.-Ziel'!G26</f>
        <v>0</v>
      </c>
      <c r="G25" s="14">
        <f>'3. Kurzf.-Ziel'!I26</f>
        <v>9</v>
      </c>
    </row>
    <row r="26" spans="1:12" ht="15.75" customHeight="1" x14ac:dyDescent="0.3">
      <c r="A26" t="s">
        <v>138</v>
      </c>
      <c r="B26" t="str">
        <f>CONCATENATE(A26,"-",'3. Kurzf.-Ziel'!A27)</f>
        <v>Return-Rückhand cross</v>
      </c>
      <c r="C26" s="14">
        <f>'3. Kurzf.-Ziel'!D27</f>
        <v>0</v>
      </c>
      <c r="D26" s="14">
        <f>'3. Kurzf.-Ziel'!E27</f>
        <v>0</v>
      </c>
      <c r="E26" s="14">
        <f>'3. Kurzf.-Ziel'!F27</f>
        <v>0</v>
      </c>
      <c r="F26" s="14">
        <f>'3. Kurzf.-Ziel'!G27</f>
        <v>0</v>
      </c>
      <c r="G26" s="14">
        <f>'3. Kurzf.-Ziel'!I27</f>
        <v>9</v>
      </c>
    </row>
    <row r="27" spans="1:12" ht="15.75" customHeight="1" x14ac:dyDescent="0.3">
      <c r="A27" t="s">
        <v>138</v>
      </c>
      <c r="B27" t="str">
        <f>CONCATENATE(A27,"-",'3. Kurzf.-Ziel'!A28)</f>
        <v xml:space="preserve">Return-Rückhand Longline </v>
      </c>
      <c r="C27" s="14">
        <f>'3. Kurzf.-Ziel'!D28</f>
        <v>0</v>
      </c>
      <c r="D27" s="14">
        <f>'3. Kurzf.-Ziel'!E28</f>
        <v>0</v>
      </c>
      <c r="E27" s="14">
        <f>'3. Kurzf.-Ziel'!F28</f>
        <v>0</v>
      </c>
      <c r="F27" s="14">
        <f>'3. Kurzf.-Ziel'!G28</f>
        <v>0</v>
      </c>
      <c r="G27" s="14">
        <f>'3. Kurzf.-Ziel'!I28</f>
        <v>9</v>
      </c>
    </row>
    <row r="28" spans="1:12" x14ac:dyDescent="0.3">
      <c r="B28" t="str">
        <f>CONCATENATE(A28,"-",'3. Kurzf.-Ziel'!A29)</f>
        <v xml:space="preserve">-Aufschlag </v>
      </c>
      <c r="C28" s="14">
        <f>'3. Kurzf.-Ziel'!D29</f>
        <v>0</v>
      </c>
      <c r="D28" s="14">
        <f>'3. Kurzf.-Ziel'!E29</f>
        <v>0</v>
      </c>
      <c r="E28" s="14">
        <f>'3. Kurzf.-Ziel'!F29</f>
        <v>0</v>
      </c>
      <c r="F28" s="14">
        <f>'3. Kurzf.-Ziel'!G29</f>
        <v>0</v>
      </c>
      <c r="G28" s="14">
        <f>'3. Kurzf.-Ziel'!I29</f>
        <v>9</v>
      </c>
    </row>
    <row r="29" spans="1:12" ht="15.75" customHeight="1" x14ac:dyDescent="0.3">
      <c r="A29" t="s">
        <v>139</v>
      </c>
      <c r="B29" t="str">
        <f>CONCATENATE(A29,"-",'3. Kurzf.-Ziel'!A30)</f>
        <v xml:space="preserve">Aufschlag-Erster </v>
      </c>
      <c r="C29" s="14">
        <f>'3. Kurzf.-Ziel'!D30</f>
        <v>0</v>
      </c>
      <c r="D29" s="14">
        <f>'3. Kurzf.-Ziel'!E30</f>
        <v>0</v>
      </c>
      <c r="E29" s="14">
        <f>'3. Kurzf.-Ziel'!F30</f>
        <v>0</v>
      </c>
      <c r="F29" s="14">
        <f>'3. Kurzf.-Ziel'!G30</f>
        <v>0</v>
      </c>
      <c r="G29" s="14">
        <f>'3. Kurzf.-Ziel'!I30</f>
        <v>9</v>
      </c>
    </row>
    <row r="30" spans="1:12" ht="15" customHeight="1" x14ac:dyDescent="0.3">
      <c r="A30" t="s">
        <v>139</v>
      </c>
      <c r="B30" t="str">
        <f>CONCATENATE(A30,"-",'3. Kurzf.-Ziel'!A31)</f>
        <v xml:space="preserve">Aufschlag-Zweiter </v>
      </c>
      <c r="C30" s="14">
        <f>'3. Kurzf.-Ziel'!D31</f>
        <v>0</v>
      </c>
      <c r="D30" s="14">
        <f>'3. Kurzf.-Ziel'!E31</f>
        <v>0</v>
      </c>
      <c r="E30" s="14">
        <f>'3. Kurzf.-Ziel'!F31</f>
        <v>0</v>
      </c>
      <c r="F30" s="14">
        <f>'3. Kurzf.-Ziel'!G31</f>
        <v>0</v>
      </c>
      <c r="G30" s="14">
        <f>'3. Kurzf.-Ziel'!I31</f>
        <v>9</v>
      </c>
    </row>
    <row r="31" spans="1:12" x14ac:dyDescent="0.3">
      <c r="B31" t="str">
        <f>CONCATENATE(A31,"-",'3. Kurzf.-Ziel'!A32)</f>
        <v xml:space="preserve">-Erster Ball nach dem Aufschlag </v>
      </c>
      <c r="C31" s="14">
        <f>'3. Kurzf.-Ziel'!D32</f>
        <v>0</v>
      </c>
      <c r="D31" s="14">
        <f>'3. Kurzf.-Ziel'!E32</f>
        <v>0</v>
      </c>
      <c r="E31" s="14">
        <f>'3. Kurzf.-Ziel'!F32</f>
        <v>0</v>
      </c>
      <c r="F31" s="14">
        <f>'3. Kurzf.-Ziel'!G32</f>
        <v>0</v>
      </c>
      <c r="G31" s="14">
        <f>'3. Kurzf.-Ziel'!I32</f>
        <v>9</v>
      </c>
      <c r="I31" s="21"/>
      <c r="J31" s="21"/>
      <c r="K31" s="21"/>
      <c r="L31" s="21"/>
    </row>
    <row r="32" spans="1:12" x14ac:dyDescent="0.3">
      <c r="A32" t="s">
        <v>140</v>
      </c>
      <c r="B32" t="str">
        <f>CONCATENATE(A32,"-",'3. Kurzf.-Ziel'!A33)</f>
        <v xml:space="preserve">Mental-Mental </v>
      </c>
      <c r="C32" s="14">
        <f>'3. Kurzf.-Ziel'!D33</f>
        <v>0</v>
      </c>
      <c r="D32" s="14">
        <f>'3. Kurzf.-Ziel'!E33</f>
        <v>0</v>
      </c>
      <c r="E32" s="14">
        <f>'3. Kurzf.-Ziel'!F33</f>
        <v>0</v>
      </c>
      <c r="F32" s="14">
        <f>'3. Kurzf.-Ziel'!G33</f>
        <v>0</v>
      </c>
      <c r="G32" s="14">
        <f>'3. Kurzf.-Ziel'!I33</f>
        <v>9</v>
      </c>
      <c r="I32" s="21"/>
      <c r="J32" s="21"/>
      <c r="K32" s="21"/>
      <c r="L32" s="21"/>
    </row>
    <row r="33" spans="1:16" ht="15.75" customHeight="1" x14ac:dyDescent="0.3">
      <c r="A33" t="s">
        <v>140</v>
      </c>
      <c r="B33" t="str">
        <f>CONCATENATE(A33,"-",'3. Kurzf.-Ziel'!A34)</f>
        <v xml:space="preserve">Mental-Motivation </v>
      </c>
      <c r="C33" s="14">
        <f>'3. Kurzf.-Ziel'!D34</f>
        <v>0</v>
      </c>
      <c r="D33" s="14">
        <f>'3. Kurzf.-Ziel'!E34</f>
        <v>0</v>
      </c>
      <c r="E33" s="14">
        <f>'3. Kurzf.-Ziel'!F34</f>
        <v>0</v>
      </c>
      <c r="F33" s="14">
        <f>'3. Kurzf.-Ziel'!G34</f>
        <v>0</v>
      </c>
      <c r="G33" s="14">
        <f>'3. Kurzf.-Ziel'!I34</f>
        <v>9</v>
      </c>
      <c r="I33" s="21"/>
      <c r="J33" s="21"/>
      <c r="K33" s="21"/>
      <c r="L33" s="21"/>
    </row>
    <row r="34" spans="1:16" ht="15.75" customHeight="1" x14ac:dyDescent="0.3">
      <c r="A34" t="s">
        <v>140</v>
      </c>
      <c r="B34" t="str">
        <f>CONCATENATE(A34,"-",'3. Kurzf.-Ziel'!A35)</f>
        <v>Mental-Frustgrenze</v>
      </c>
      <c r="C34" s="14">
        <f>'3. Kurzf.-Ziel'!D35</f>
        <v>0</v>
      </c>
      <c r="D34" s="14">
        <f>'3. Kurzf.-Ziel'!E35</f>
        <v>0</v>
      </c>
      <c r="E34" s="14">
        <f>'3. Kurzf.-Ziel'!F35</f>
        <v>0</v>
      </c>
      <c r="F34" s="14">
        <f>'3. Kurzf.-Ziel'!G35</f>
        <v>0</v>
      </c>
      <c r="G34" s="14">
        <f>'3. Kurzf.-Ziel'!I35</f>
        <v>9</v>
      </c>
      <c r="I34" s="21"/>
      <c r="J34" s="21"/>
      <c r="K34" s="21"/>
      <c r="L34" s="21"/>
    </row>
    <row r="35" spans="1:16" ht="15.75" customHeight="1" x14ac:dyDescent="0.3">
      <c r="A35" t="s">
        <v>140</v>
      </c>
      <c r="B35" t="str">
        <f>CONCATENATE(A35,"-",'3. Kurzf.-Ziel'!A36)</f>
        <v>Mental-Kampfgeist</v>
      </c>
      <c r="C35" s="14">
        <f>'3. Kurzf.-Ziel'!D36</f>
        <v>0</v>
      </c>
      <c r="D35" s="14">
        <f>'3. Kurzf.-Ziel'!E36</f>
        <v>0</v>
      </c>
      <c r="E35" s="14">
        <f>'3. Kurzf.-Ziel'!F36</f>
        <v>0</v>
      </c>
      <c r="F35" s="14">
        <f>'3. Kurzf.-Ziel'!G36</f>
        <v>0</v>
      </c>
      <c r="G35" s="14">
        <f>'3. Kurzf.-Ziel'!I36</f>
        <v>9</v>
      </c>
      <c r="I35" s="21"/>
      <c r="J35" s="21"/>
      <c r="K35" s="21"/>
      <c r="L35" s="21"/>
    </row>
    <row r="36" spans="1:16" ht="15.75" customHeight="1" x14ac:dyDescent="0.3">
      <c r="A36" t="s">
        <v>140</v>
      </c>
      <c r="B36" t="str">
        <f>CONCATENATE(A36,"-",'3. Kurzf.-Ziel'!A37)</f>
        <v xml:space="preserve">Mental-Kritische Situationen </v>
      </c>
      <c r="C36" s="14">
        <f>'3. Kurzf.-Ziel'!D37</f>
        <v>0</v>
      </c>
      <c r="D36" s="14">
        <f>'3. Kurzf.-Ziel'!E37</f>
        <v>0</v>
      </c>
      <c r="E36" s="14">
        <f>'3. Kurzf.-Ziel'!F37</f>
        <v>0</v>
      </c>
      <c r="F36" s="14">
        <f>'3. Kurzf.-Ziel'!G37</f>
        <v>0</v>
      </c>
      <c r="G36" s="14">
        <f>'3. Kurzf.-Ziel'!I37</f>
        <v>9</v>
      </c>
      <c r="I36" s="21"/>
      <c r="J36" s="21"/>
      <c r="K36" s="21"/>
      <c r="L36" s="21"/>
    </row>
    <row r="37" spans="1:16" x14ac:dyDescent="0.3">
      <c r="B37" t="str">
        <f>CONCATENATE(A37,"-",'3. Kurzf.-Ziel'!A38)</f>
        <v>-Fitness</v>
      </c>
      <c r="C37" s="14">
        <f>'3. Kurzf.-Ziel'!D38</f>
        <v>0</v>
      </c>
      <c r="D37" s="14">
        <f>'3. Kurzf.-Ziel'!E38</f>
        <v>0</v>
      </c>
      <c r="E37" s="14">
        <f>'3. Kurzf.-Ziel'!F38</f>
        <v>0</v>
      </c>
      <c r="F37" s="14">
        <f>'3. Kurzf.-Ziel'!G38</f>
        <v>0</v>
      </c>
      <c r="G37" s="14">
        <f>'3. Kurzf.-Ziel'!I38</f>
        <v>9</v>
      </c>
      <c r="I37" s="21"/>
      <c r="J37" s="21"/>
      <c r="K37" s="21"/>
      <c r="L37" s="21"/>
    </row>
    <row r="38" spans="1:16" ht="15.75" customHeight="1" x14ac:dyDescent="0.3">
      <c r="A38" t="s">
        <v>141</v>
      </c>
      <c r="B38" t="str">
        <f>CONCATENATE(A38,"-",'3. Kurzf.-Ziel'!A39)</f>
        <v xml:space="preserve">Fittness-Ausdauer </v>
      </c>
      <c r="C38" s="14">
        <f>'3. Kurzf.-Ziel'!D39</f>
        <v>0</v>
      </c>
      <c r="D38" s="14">
        <f>'3. Kurzf.-Ziel'!E39</f>
        <v>0</v>
      </c>
      <c r="E38" s="14">
        <f>'3. Kurzf.-Ziel'!F39</f>
        <v>0</v>
      </c>
      <c r="F38" s="14">
        <f>'3. Kurzf.-Ziel'!G39</f>
        <v>0</v>
      </c>
      <c r="G38" s="14">
        <f>'3. Kurzf.-Ziel'!I39</f>
        <v>9</v>
      </c>
      <c r="I38" s="21"/>
      <c r="J38" s="21"/>
      <c r="K38" s="21"/>
      <c r="L38" s="21"/>
    </row>
    <row r="39" spans="1:16" ht="15.75" customHeight="1" x14ac:dyDescent="0.3">
      <c r="A39" t="s">
        <v>141</v>
      </c>
      <c r="B39" t="str">
        <f>CONCATENATE(A39,"-",'3. Kurzf.-Ziel'!A40)</f>
        <v xml:space="preserve">Fittness-Schnelligkeit </v>
      </c>
      <c r="C39" s="14">
        <f>'3. Kurzf.-Ziel'!D40</f>
        <v>0</v>
      </c>
      <c r="D39" s="14">
        <f>'3. Kurzf.-Ziel'!E40</f>
        <v>0</v>
      </c>
      <c r="E39" s="14">
        <f>'3. Kurzf.-Ziel'!F40</f>
        <v>0</v>
      </c>
      <c r="F39" s="14">
        <f>'3. Kurzf.-Ziel'!G40</f>
        <v>0</v>
      </c>
      <c r="G39" s="14">
        <f>'3. Kurzf.-Ziel'!I40</f>
        <v>9</v>
      </c>
      <c r="I39" s="21"/>
      <c r="J39" s="21"/>
      <c r="K39" s="21"/>
      <c r="L39" s="21"/>
    </row>
    <row r="40" spans="1:16" ht="15.75" customHeight="1" x14ac:dyDescent="0.3">
      <c r="A40" t="s">
        <v>141</v>
      </c>
      <c r="B40" t="str">
        <f>CONCATENATE(A40,"-",'3. Kurzf.-Ziel'!A41)</f>
        <v xml:space="preserve">Fittness-Reaktionsgeschwindigkeit  / Ball erkennen </v>
      </c>
      <c r="C40" s="14">
        <f>'3. Kurzf.-Ziel'!D41</f>
        <v>0</v>
      </c>
      <c r="D40" s="14">
        <f>'3. Kurzf.-Ziel'!E41</f>
        <v>0</v>
      </c>
      <c r="E40" s="14">
        <f>'3. Kurzf.-Ziel'!F41</f>
        <v>0</v>
      </c>
      <c r="F40" s="14">
        <f>'3. Kurzf.-Ziel'!G41</f>
        <v>0</v>
      </c>
      <c r="G40" s="14">
        <f>'3. Kurzf.-Ziel'!I41</f>
        <v>9</v>
      </c>
      <c r="I40" s="21"/>
      <c r="J40" s="21"/>
      <c r="K40" s="21"/>
      <c r="L40" s="21"/>
    </row>
    <row r="41" spans="1:16" x14ac:dyDescent="0.3">
      <c r="B41" t="str">
        <f>CONCATENATE(A41,"-",'3. Kurzf.-Ziel'!A42)</f>
        <v xml:space="preserve">-Taktik </v>
      </c>
      <c r="C41" s="14">
        <f>'3. Kurzf.-Ziel'!D42</f>
        <v>0</v>
      </c>
      <c r="D41" s="14">
        <f>'3. Kurzf.-Ziel'!E42</f>
        <v>0</v>
      </c>
      <c r="E41" s="14">
        <f>'3. Kurzf.-Ziel'!F42</f>
        <v>0</v>
      </c>
      <c r="F41" s="14">
        <f>'3. Kurzf.-Ziel'!G42</f>
        <v>0</v>
      </c>
      <c r="G41" s="14">
        <f>'3. Kurzf.-Ziel'!I42</f>
        <v>9</v>
      </c>
      <c r="I41" s="21"/>
      <c r="J41" s="21"/>
      <c r="K41" s="21"/>
      <c r="L41" s="21"/>
    </row>
    <row r="42" spans="1:16" ht="15.75" customHeight="1" x14ac:dyDescent="0.3">
      <c r="A42" t="s">
        <v>142</v>
      </c>
      <c r="B42" t="str">
        <f>CONCATENATE(A42,"-",'3. Kurzf.-Ziel'!A43)</f>
        <v xml:space="preserve">Taktik-Vorbereitung </v>
      </c>
      <c r="C42" s="14">
        <f>'3. Kurzf.-Ziel'!D43</f>
        <v>0</v>
      </c>
      <c r="D42" s="14">
        <f>'3. Kurzf.-Ziel'!E43</f>
        <v>0</v>
      </c>
      <c r="E42" s="14">
        <f>'3. Kurzf.-Ziel'!F43</f>
        <v>0</v>
      </c>
      <c r="F42" s="14">
        <f>'3. Kurzf.-Ziel'!G43</f>
        <v>0</v>
      </c>
      <c r="G42" s="14">
        <f>'3. Kurzf.-Ziel'!I43</f>
        <v>9</v>
      </c>
      <c r="I42" s="21"/>
      <c r="J42" s="21"/>
      <c r="K42" s="21"/>
      <c r="L42" s="21"/>
    </row>
    <row r="43" spans="1:16" ht="15.75" customHeight="1" x14ac:dyDescent="0.3">
      <c r="A43" t="s">
        <v>142</v>
      </c>
      <c r="B43" t="str">
        <f>CONCATENATE(A43,"-",'3. Kurzf.-Ziel'!A44)</f>
        <v xml:space="preserve">Taktik-Während des Matches </v>
      </c>
      <c r="C43" s="14">
        <f>'3. Kurzf.-Ziel'!D44</f>
        <v>0</v>
      </c>
      <c r="D43" s="14">
        <f>'3. Kurzf.-Ziel'!E44</f>
        <v>0</v>
      </c>
      <c r="E43" s="14">
        <f>'3. Kurzf.-Ziel'!F44</f>
        <v>0</v>
      </c>
      <c r="F43" s="14">
        <f>'3. Kurzf.-Ziel'!G44</f>
        <v>0</v>
      </c>
      <c r="G43" s="14">
        <f>'3. Kurzf.-Ziel'!I44</f>
        <v>9</v>
      </c>
      <c r="I43" s="21"/>
      <c r="J43" s="21"/>
      <c r="K43" s="21"/>
      <c r="L43" s="21"/>
    </row>
    <row r="44" spans="1:16" ht="15.75" customHeight="1" x14ac:dyDescent="0.3">
      <c r="A44" t="s">
        <v>142</v>
      </c>
      <c r="B44" t="str">
        <f>CONCATENATE(A44,"-",'3. Kurzf.-Ziel'!A45)</f>
        <v xml:space="preserve">Taktik-Nachbereitung </v>
      </c>
      <c r="C44" s="14">
        <f>'3. Kurzf.-Ziel'!D45</f>
        <v>0</v>
      </c>
      <c r="D44" s="14">
        <f>'3. Kurzf.-Ziel'!E45</f>
        <v>0</v>
      </c>
      <c r="E44" s="14">
        <f>'3. Kurzf.-Ziel'!F45</f>
        <v>0</v>
      </c>
      <c r="F44" s="14">
        <f>'3. Kurzf.-Ziel'!G45</f>
        <v>0</v>
      </c>
      <c r="G44" s="14">
        <f>'3. Kurzf.-Ziel'!I45</f>
        <v>9</v>
      </c>
      <c r="I44" s="21"/>
      <c r="J44" s="21"/>
      <c r="K44" s="21"/>
      <c r="L44" s="21"/>
    </row>
    <row r="45" spans="1:16" ht="15.75" customHeight="1" x14ac:dyDescent="0.3">
      <c r="B45" t="str">
        <f>CONCATENATE(A45,"-",'3. Kurzf.-Ziel'!A46)</f>
        <v>-Summe</v>
      </c>
      <c r="C45" s="3">
        <f>'3. Kurzf.-Ziel'!D46</f>
        <v>0</v>
      </c>
      <c r="D45" s="3">
        <f>'3. Kurzf.-Ziel'!E46</f>
        <v>0</v>
      </c>
      <c r="E45" s="3">
        <f>'3. Kurzf.-Ziel'!F46</f>
        <v>0</v>
      </c>
      <c r="F45" s="3">
        <f>'3. Kurzf.-Ziel'!G46</f>
        <v>0</v>
      </c>
      <c r="G45" s="3"/>
      <c r="I45" s="269" t="s">
        <v>12</v>
      </c>
      <c r="J45" s="269"/>
      <c r="K45" s="269"/>
    </row>
    <row r="46" spans="1:16" ht="15.5" x14ac:dyDescent="0.35">
      <c r="H46" s="270" t="s">
        <v>143</v>
      </c>
      <c r="I46" s="270"/>
      <c r="J46" s="270"/>
      <c r="K46" s="270"/>
    </row>
    <row r="47" spans="1:16" x14ac:dyDescent="0.3">
      <c r="I47" s="187" t="str">
        <f>Tabelle34[[#Headers],[Bälle]]</f>
        <v>Bälle</v>
      </c>
      <c r="J47" s="187" t="s">
        <v>161</v>
      </c>
      <c r="K47" s="21" t="s">
        <v>155</v>
      </c>
      <c r="L47" s="21"/>
      <c r="M47" s="21"/>
      <c r="N47" s="21"/>
      <c r="O47" s="21"/>
      <c r="P47" s="21"/>
    </row>
    <row r="48" spans="1:16" x14ac:dyDescent="0.3">
      <c r="H48" t="str">
        <f>CONCATENATE('4. Leistungstest'!A$4," ",'4. Leistungstest'!A5)</f>
        <v>Vorhand  Grundschlag</v>
      </c>
      <c r="I48" s="155">
        <f>'4. Leistungstest'!E5</f>
        <v>45</v>
      </c>
      <c r="J48" s="186" t="str">
        <f>'4. Leistungstest'!Q5</f>
        <v/>
      </c>
      <c r="K48" s="186">
        <f>'4. Leistungstest'!O1</f>
        <v>0.8</v>
      </c>
      <c r="L48" s="155"/>
      <c r="M48" s="155"/>
      <c r="N48" s="155"/>
      <c r="O48" s="155"/>
    </row>
    <row r="49" spans="8:15" x14ac:dyDescent="0.3">
      <c r="H49" t="str">
        <f>CONCATENATE('4. Leistungstest'!A$4," ",'4. Leistungstest'!A6)</f>
        <v>Vorhand  Angriffsball</v>
      </c>
      <c r="I49" s="155">
        <f>'4. Leistungstest'!E6</f>
        <v>45</v>
      </c>
      <c r="J49" s="186" t="str">
        <f>'4. Leistungstest'!Q6</f>
        <v/>
      </c>
      <c r="K49" s="186">
        <f>K48</f>
        <v>0.8</v>
      </c>
      <c r="L49" s="155"/>
      <c r="M49" s="155"/>
      <c r="N49" s="155"/>
      <c r="O49" s="155"/>
    </row>
    <row r="50" spans="8:15" x14ac:dyDescent="0.3">
      <c r="H50" t="str">
        <f>CONCATENATE('4. Leistungstest'!A$4," ",'4. Leistungstest'!A7)</f>
        <v xml:space="preserve">Vorhand  Slice </v>
      </c>
      <c r="I50" s="155">
        <f>'4. Leistungstest'!E7</f>
        <v>15</v>
      </c>
      <c r="J50" s="186" t="str">
        <f>'4. Leistungstest'!Q7</f>
        <v/>
      </c>
      <c r="K50" s="186">
        <f t="shared" ref="K50:K70" si="0">K49</f>
        <v>0.8</v>
      </c>
      <c r="L50" s="155"/>
      <c r="M50" s="155"/>
      <c r="N50" s="155"/>
      <c r="O50" s="155"/>
    </row>
    <row r="51" spans="8:15" x14ac:dyDescent="0.3">
      <c r="H51" t="str">
        <f>CONCATENATE('4. Leistungstest'!A$4," ",'4. Leistungstest'!A8)</f>
        <v>Vorhand  Passierball</v>
      </c>
      <c r="I51" s="155">
        <f>'4. Leistungstest'!E8</f>
        <v>30</v>
      </c>
      <c r="J51" s="186" t="str">
        <f>'4. Leistungstest'!Q8</f>
        <v/>
      </c>
      <c r="K51" s="186">
        <f t="shared" si="0"/>
        <v>0.8</v>
      </c>
      <c r="L51" s="155"/>
      <c r="M51" s="155"/>
      <c r="N51" s="155"/>
      <c r="O51" s="155"/>
    </row>
    <row r="52" spans="8:15" x14ac:dyDescent="0.3">
      <c r="H52" t="str">
        <f>CONCATENATE('4. Leistungstest'!A$4," ",'4. Leistungstest'!A9)</f>
        <v>Vorhand  Stop</v>
      </c>
      <c r="I52" s="155">
        <f>'4. Leistungstest'!E9</f>
        <v>45</v>
      </c>
      <c r="J52" s="186" t="str">
        <f>'4. Leistungstest'!Q9</f>
        <v/>
      </c>
      <c r="K52" s="186">
        <f t="shared" si="0"/>
        <v>0.8</v>
      </c>
      <c r="L52" s="155"/>
      <c r="M52" s="155"/>
      <c r="N52" s="155"/>
      <c r="O52" s="155"/>
    </row>
    <row r="53" spans="8:15" x14ac:dyDescent="0.3">
      <c r="H53" t="str">
        <f>CONCATENATE('4. Leistungstest'!A$4," ",'4. Leistungstest'!A10)</f>
        <v>Vorhand  Lob</v>
      </c>
      <c r="I53" s="155">
        <f>'4. Leistungstest'!E10</f>
        <v>30</v>
      </c>
      <c r="J53" s="186" t="str">
        <f>'4. Leistungstest'!Q10</f>
        <v/>
      </c>
      <c r="K53" s="186">
        <f t="shared" si="0"/>
        <v>0.8</v>
      </c>
      <c r="L53" s="155"/>
      <c r="M53" s="155"/>
      <c r="N53" s="155"/>
      <c r="O53" s="155"/>
    </row>
    <row r="54" spans="8:15" x14ac:dyDescent="0.3">
      <c r="H54" t="str">
        <f>CONCATENATE('4. Leistungstest'!A$11," ",'4. Leistungstest'!A12)</f>
        <v>Rückhand  Grundschlag</v>
      </c>
      <c r="I54" s="155">
        <f>'4. Leistungstest'!E12</f>
        <v>45</v>
      </c>
      <c r="J54" s="186" t="str">
        <f>'4. Leistungstest'!Q12</f>
        <v/>
      </c>
      <c r="K54" s="186">
        <f t="shared" si="0"/>
        <v>0.8</v>
      </c>
      <c r="L54" s="155"/>
      <c r="M54" s="155"/>
      <c r="N54" s="155"/>
      <c r="O54" s="155"/>
    </row>
    <row r="55" spans="8:15" x14ac:dyDescent="0.3">
      <c r="H55" t="str">
        <f>CONCATENATE('4. Leistungstest'!A$11," ",'4. Leistungstest'!A13)</f>
        <v>Rückhand  Angriffsball</v>
      </c>
      <c r="I55" s="155">
        <f>'4. Leistungstest'!E13</f>
        <v>45</v>
      </c>
      <c r="J55" s="186" t="str">
        <f>'4. Leistungstest'!Q13</f>
        <v/>
      </c>
      <c r="K55" s="186">
        <f t="shared" si="0"/>
        <v>0.8</v>
      </c>
      <c r="L55" s="155"/>
      <c r="M55" s="155"/>
      <c r="N55" s="155"/>
      <c r="O55" s="155"/>
    </row>
    <row r="56" spans="8:15" x14ac:dyDescent="0.3">
      <c r="H56" t="str">
        <f>CONCATENATE('4. Leistungstest'!A$11," ",'4. Leistungstest'!A14)</f>
        <v xml:space="preserve">Rückhand  Slice </v>
      </c>
      <c r="I56" s="155">
        <f>'4. Leistungstest'!E14</f>
        <v>15</v>
      </c>
      <c r="J56" s="186" t="str">
        <f>'4. Leistungstest'!Q14</f>
        <v/>
      </c>
      <c r="K56" s="186">
        <f t="shared" si="0"/>
        <v>0.8</v>
      </c>
      <c r="L56" s="155"/>
      <c r="M56" s="155"/>
      <c r="N56" s="155"/>
      <c r="O56" s="155"/>
    </row>
    <row r="57" spans="8:15" x14ac:dyDescent="0.3">
      <c r="H57" t="str">
        <f>CONCATENATE('4. Leistungstest'!A$11," ",'4. Leistungstest'!A15)</f>
        <v>Rückhand  Passierball</v>
      </c>
      <c r="I57" s="155">
        <f>'4. Leistungstest'!E15</f>
        <v>30</v>
      </c>
      <c r="J57" s="186" t="str">
        <f>'4. Leistungstest'!Q15</f>
        <v/>
      </c>
      <c r="K57" s="186">
        <f t="shared" si="0"/>
        <v>0.8</v>
      </c>
      <c r="L57" s="155"/>
      <c r="M57" s="155"/>
      <c r="N57" s="155"/>
      <c r="O57" s="155"/>
    </row>
    <row r="58" spans="8:15" x14ac:dyDescent="0.3">
      <c r="H58" t="str">
        <f>CONCATENATE('4. Leistungstest'!A$11," ",'4. Leistungstest'!A16)</f>
        <v>Rückhand  Stop</v>
      </c>
      <c r="I58" s="155">
        <f>'4. Leistungstest'!E16</f>
        <v>45</v>
      </c>
      <c r="J58" s="186" t="str">
        <f>'4. Leistungstest'!Q16</f>
        <v/>
      </c>
      <c r="K58" s="186">
        <f t="shared" si="0"/>
        <v>0.8</v>
      </c>
      <c r="L58" s="155"/>
      <c r="M58" s="155"/>
      <c r="N58" s="155"/>
      <c r="O58" s="155"/>
    </row>
    <row r="59" spans="8:15" x14ac:dyDescent="0.3">
      <c r="H59" t="str">
        <f>CONCATENATE('4. Leistungstest'!A$11," ",'4. Leistungstest'!A17)</f>
        <v>Rückhand  Lob</v>
      </c>
      <c r="I59" s="155">
        <f>'4. Leistungstest'!E17</f>
        <v>30</v>
      </c>
      <c r="J59" s="186" t="str">
        <f>'4. Leistungstest'!Q17</f>
        <v/>
      </c>
      <c r="K59" s="186">
        <f t="shared" si="0"/>
        <v>0.8</v>
      </c>
      <c r="L59" s="155"/>
      <c r="M59" s="155"/>
      <c r="N59" s="155"/>
      <c r="O59" s="155"/>
    </row>
    <row r="60" spans="8:15" x14ac:dyDescent="0.3">
      <c r="H60" t="str">
        <f>CONCATENATE('4. Leistungstest'!A$18," ",'4. Leistungstest'!A19)</f>
        <v xml:space="preserve">Volley Vorhand </v>
      </c>
      <c r="I60" s="155">
        <f>'4. Leistungstest'!E19</f>
        <v>15</v>
      </c>
      <c r="J60" s="186" t="str">
        <f>'4. Leistungstest'!Q19</f>
        <v/>
      </c>
      <c r="K60" s="186">
        <f t="shared" si="0"/>
        <v>0.8</v>
      </c>
      <c r="L60" s="155"/>
      <c r="M60" s="155"/>
      <c r="N60" s="155"/>
      <c r="O60" s="155"/>
    </row>
    <row r="61" spans="8:15" x14ac:dyDescent="0.3">
      <c r="H61" t="str">
        <f>CONCATENATE('4. Leistungstest'!A$18," ",'4. Leistungstest'!A20)</f>
        <v xml:space="preserve">Volley Rückhand </v>
      </c>
      <c r="I61" s="155">
        <f>'4. Leistungstest'!E20</f>
        <v>15</v>
      </c>
      <c r="J61" s="186" t="str">
        <f>'4. Leistungstest'!Q20</f>
        <v/>
      </c>
      <c r="K61" s="186">
        <f t="shared" si="0"/>
        <v>0.8</v>
      </c>
      <c r="L61" s="155"/>
      <c r="M61" s="155"/>
      <c r="N61" s="155"/>
      <c r="O61" s="155"/>
    </row>
    <row r="62" spans="8:15" x14ac:dyDescent="0.3">
      <c r="H62" t="str">
        <f>CONCATENATE('4. Leistungstest'!A$21," ",'4. Leistungstest'!A22)</f>
        <v xml:space="preserve">Schmetterball Kurz hinter dem Netz </v>
      </c>
      <c r="I62" s="155">
        <f>'4. Leistungstest'!E22</f>
        <v>60</v>
      </c>
      <c r="J62" s="186" t="str">
        <f>'4. Leistungstest'!Q22</f>
        <v/>
      </c>
      <c r="K62" s="186">
        <f t="shared" si="0"/>
        <v>0.8</v>
      </c>
      <c r="L62" s="155"/>
      <c r="M62" s="155"/>
      <c r="N62" s="155"/>
      <c r="O62" s="155"/>
    </row>
    <row r="63" spans="8:15" x14ac:dyDescent="0.3">
      <c r="H63" t="str">
        <f>CONCATENATE('4. Leistungstest'!A$21," ",'4. Leistungstest'!A23)</f>
        <v xml:space="preserve">Schmetterball Hinter T-Feld </v>
      </c>
      <c r="I63" s="155">
        <f>'4. Leistungstest'!E23</f>
        <v>60</v>
      </c>
      <c r="J63" s="186" t="str">
        <f>'4. Leistungstest'!Q23</f>
        <v/>
      </c>
      <c r="K63" s="186">
        <f t="shared" si="0"/>
        <v>0.8</v>
      </c>
      <c r="L63" s="155"/>
      <c r="M63" s="155"/>
      <c r="N63" s="155"/>
      <c r="O63" s="155"/>
    </row>
    <row r="64" spans="8:15" x14ac:dyDescent="0.3">
      <c r="H64" t="str">
        <f>CONCATENATE('4. Leistungstest'!A$24," ",'4. Leistungstest'!A25)</f>
        <v>Return  Vorhand cross</v>
      </c>
      <c r="I64" s="155">
        <f>'4. Leistungstest'!E25</f>
        <v>15</v>
      </c>
      <c r="J64" s="186" t="str">
        <f>'4. Leistungstest'!Q25</f>
        <v/>
      </c>
      <c r="K64" s="186">
        <f t="shared" si="0"/>
        <v>0.8</v>
      </c>
      <c r="L64" s="155"/>
      <c r="M64" s="155"/>
      <c r="N64" s="155"/>
      <c r="O64" s="155"/>
    </row>
    <row r="65" spans="8:15" x14ac:dyDescent="0.3">
      <c r="H65" t="str">
        <f>CONCATENATE('4. Leistungstest'!A$24," ",'4. Leistungstest'!A26)</f>
        <v>Return  Vorhand longline</v>
      </c>
      <c r="I65" s="155">
        <f>'4. Leistungstest'!E26</f>
        <v>15</v>
      </c>
      <c r="J65" s="186" t="str">
        <f>'4. Leistungstest'!Q26</f>
        <v/>
      </c>
      <c r="K65" s="186">
        <f t="shared" si="0"/>
        <v>0.8</v>
      </c>
      <c r="L65" s="155"/>
      <c r="M65" s="155"/>
      <c r="N65" s="155"/>
      <c r="O65" s="155"/>
    </row>
    <row r="66" spans="8:15" x14ac:dyDescent="0.3">
      <c r="H66" t="str">
        <f>CONCATENATE('4. Leistungstest'!A$24," ",'4. Leistungstest'!A27)</f>
        <v>Return  Rückhand cross</v>
      </c>
      <c r="I66" s="155">
        <f>'4. Leistungstest'!E27</f>
        <v>15</v>
      </c>
      <c r="J66" s="186" t="str">
        <f>'4. Leistungstest'!Q27</f>
        <v/>
      </c>
      <c r="K66" s="186">
        <f t="shared" si="0"/>
        <v>0.8</v>
      </c>
      <c r="L66" s="155"/>
      <c r="M66" s="155"/>
      <c r="N66" s="155"/>
      <c r="O66" s="155"/>
    </row>
    <row r="67" spans="8:15" x14ac:dyDescent="0.3">
      <c r="H67" t="str">
        <f>CONCATENATE('4. Leistungstest'!A$24," ",'4. Leistungstest'!A28)</f>
        <v xml:space="preserve">Return  Rückhand Longline </v>
      </c>
      <c r="I67" s="155">
        <f>'4. Leistungstest'!E28</f>
        <v>15</v>
      </c>
      <c r="J67" s="186" t="str">
        <f>'4. Leistungstest'!Q28</f>
        <v/>
      </c>
      <c r="K67" s="186">
        <f t="shared" si="0"/>
        <v>0.8</v>
      </c>
      <c r="L67" s="155"/>
      <c r="M67" s="155"/>
      <c r="N67" s="155"/>
      <c r="O67" s="155"/>
    </row>
    <row r="68" spans="8:15" x14ac:dyDescent="0.3">
      <c r="H68" t="str">
        <f>CONCATENATE('4. Leistungstest'!A$29," ",'4. Leistungstest'!A30)</f>
        <v xml:space="preserve">Aufschlag  Erster </v>
      </c>
      <c r="I68" s="155">
        <f>'4. Leistungstest'!E30</f>
        <v>30</v>
      </c>
      <c r="J68" s="186" t="str">
        <f>'4. Leistungstest'!Q30</f>
        <v/>
      </c>
      <c r="K68" s="186">
        <f t="shared" si="0"/>
        <v>0.8</v>
      </c>
      <c r="L68" s="155"/>
      <c r="M68" s="155"/>
      <c r="N68" s="155"/>
      <c r="O68" s="155"/>
    </row>
    <row r="69" spans="8:15" x14ac:dyDescent="0.3">
      <c r="H69" t="str">
        <f>CONCATENATE('4. Leistungstest'!A$29," ",'4. Leistungstest'!A31)</f>
        <v xml:space="preserve">Aufschlag  Zweiter </v>
      </c>
      <c r="I69" s="155">
        <f>'4. Leistungstest'!E31</f>
        <v>30</v>
      </c>
      <c r="J69" s="186" t="str">
        <f>'4. Leistungstest'!Q31</f>
        <v/>
      </c>
      <c r="K69" s="186">
        <f t="shared" si="0"/>
        <v>0.8</v>
      </c>
      <c r="L69" s="155"/>
      <c r="M69" s="155"/>
      <c r="N69" s="155"/>
      <c r="O69" s="155"/>
    </row>
    <row r="70" spans="8:15" x14ac:dyDescent="0.3">
      <c r="H70" t="str">
        <f>CONCATENATE('4. Leistungstest'!A$29," ",'4. Leistungstest'!A32)</f>
        <v xml:space="preserve">Aufschlag  Erster Ball nach dem Aufschlag </v>
      </c>
      <c r="I70" s="155">
        <f>'4. Leistungstest'!E32</f>
        <v>30</v>
      </c>
      <c r="J70" s="186" t="str">
        <f>'4. Leistungstest'!Q32</f>
        <v/>
      </c>
      <c r="K70" s="186">
        <f t="shared" si="0"/>
        <v>0.8</v>
      </c>
      <c r="L70" s="155"/>
      <c r="M70" s="155"/>
      <c r="N70" s="155"/>
      <c r="O70" s="155"/>
    </row>
    <row r="71" spans="8:15" x14ac:dyDescent="0.3">
      <c r="I71" s="21"/>
      <c r="J71" s="21"/>
      <c r="K71" s="21"/>
      <c r="L71" s="21"/>
      <c r="M71" s="21"/>
      <c r="N71" s="21"/>
    </row>
    <row r="72" spans="8:15" x14ac:dyDescent="0.3">
      <c r="I72" s="21"/>
      <c r="J72" s="21"/>
      <c r="K72" s="21"/>
      <c r="L72" s="21"/>
      <c r="M72" s="21"/>
      <c r="N72" s="21"/>
    </row>
    <row r="73" spans="8:15" x14ac:dyDescent="0.3">
      <c r="I73" s="21"/>
      <c r="J73" s="21"/>
      <c r="K73" s="21"/>
      <c r="L73" s="21"/>
      <c r="M73" s="21"/>
      <c r="N73" s="21"/>
    </row>
    <row r="74" spans="8:15" x14ac:dyDescent="0.3">
      <c r="I74" s="21"/>
      <c r="J74" s="21"/>
      <c r="K74" s="21"/>
      <c r="L74" s="21"/>
      <c r="M74" s="21"/>
      <c r="N74" s="21"/>
    </row>
    <row r="75" spans="8:15" x14ac:dyDescent="0.3">
      <c r="I75" s="21"/>
      <c r="J75" s="21"/>
      <c r="K75" s="21"/>
      <c r="L75" s="21"/>
      <c r="M75" s="21"/>
      <c r="N75" s="21"/>
    </row>
  </sheetData>
  <sheetProtection selectLockedCells="1" autoFilter="0"/>
  <autoFilter ref="A1:G65" xr:uid="{3F0B953E-2114-4C19-A730-DC3E4E7B0F5D}">
    <filterColumn colId="0" showButton="0"/>
  </autoFilter>
  <mergeCells count="4">
    <mergeCell ref="N12:O12"/>
    <mergeCell ref="A1:B1"/>
    <mergeCell ref="I45:K45"/>
    <mergeCell ref="H46:K46"/>
  </mergeCells>
  <dataValidations count="2">
    <dataValidation type="decimal" allowBlank="1" showInputMessage="1" showErrorMessage="1" sqref="O14:O15" xr:uid="{D60E14C8-48BA-464E-A224-425318C194E6}">
      <formula1>0.1</formula1>
      <formula2>0.9</formula2>
    </dataValidation>
    <dataValidation type="whole" allowBlank="1" showInputMessage="1" showErrorMessage="1" sqref="O5 O7 O9" xr:uid="{995B0B82-4FA8-4787-8224-25D5188B2986}">
      <formula1>1</formula1>
      <formula2>10</formula2>
    </dataValidation>
  </dataValidation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I R 7 W n h 8 X s + l A A A A 9 g A A A B I A H A B D b 2 5 m a W c v U G F j a 2 F n Z S 5 4 b W w g o h g A K K A U A A A A A A A A A A A A A A A A A A A A A A A A A A A A h Y 8 x D o I w G I W v Q r r T F s T E k J 8 y q J s k J i b G t S m 1 N E I x t F j u 5 u C R v I I Y R d 0 c 3 / e + 4 b 3 7 9 Q b 5 0 N T B R X Z W t y Z D E a Y o k E a 0 p T Y q Q 7 0 7 h g u U M 9 h y c e J K B q N s b D r Y M k O V c + e U E O 8 9 9 j P c d o r E l E b k U G x 2 o p I N R x 9 Z / 5 d D b a z j R k j E Y P 8 a w 2 I c J R Q n d I 4 p k A l C o c 1 X i M e 9 z / Y H w r K v X d 9 J V s p w t Q Y y R S D v D + w B U E s D B B Q A A g A I A P i E e 1 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4 h H t a K I p H u A 4 A A A A R A A A A E w A c A E Z v c m 1 1 b G F z L 1 N l Y 3 R p b 2 4 x L m 0 g o h g A K K A U A A A A A A A A A A A A A A A A A A A A A A A A A A A A K 0 5 N L s n M z 1 M I h t C G 1 g B Q S w E C L Q A U A A I A C A D 4 h H t a e H x e z 6 U A A A D 2 A A A A E g A A A A A A A A A A A A A A A A A A A A A A Q 2 9 u Z m l n L 1 B h Y 2 t h Z 2 U u e G 1 s U E s B A i 0 A F A A C A A g A + I R 7 W g / K 6 a u k A A A A 6 Q A A A B M A A A A A A A A A A A A A A A A A 8 Q A A A F t D b 2 5 0 Z W 5 0 X 1 R 5 c G V z X S 5 4 b W x Q S w E C L Q A U A A I A C A D 4 h H t 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R K t j h e v o k k 6 J j A 7 6 8 w + 2 9 w A A A A A C A A A A A A A Q Z g A A A A E A A C A A A A A 8 K b X e 9 8 f a 2 8 e n H g + I v x + X d R a R Q U B S + i c E O V P U l s b H o A A A A A A O g A A A A A I A A C A A A A A o U k h B J j q L h v B q w Y 7 E s v d n z N z b 9 p P e w J m + n m v J P n N J 5 1 A A A A D B Q S N m L a 1 m C c i 3 L U f R d u s m 9 W K 1 8 q e u c E a R q E E T n V j O S y 8 Z 0 S O F Y q m 7 x G U F t z Y 7 M K q m H 3 H v g 9 + 3 L U 7 m H j K q Y q r 0 / u S T r + J w 0 E Y Q d P v g G f u s O E A A A A C w Z e 8 c g 7 w L o v A L Q 6 p h d o m C + B y X 5 M s f w c 8 Z b u d 4 p G A A / j i I c v l U h Q b D H j 1 h Y G v 8 U h q e g X Y 9 F 9 s 7 P a W a 8 b t y N N F d < / D a t a M a s h u p > 
</file>

<file path=customXml/itemProps1.xml><?xml version="1.0" encoding="utf-8"?>
<ds:datastoreItem xmlns:ds="http://schemas.openxmlformats.org/officeDocument/2006/customXml" ds:itemID="{FD859549-9539-498A-A84B-A3395B23F71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vt:i4>
      </vt:variant>
    </vt:vector>
  </HeadingPairs>
  <TitlesOfParts>
    <vt:vector size="9" baseType="lpstr">
      <vt:lpstr>Motivation</vt:lpstr>
      <vt:lpstr>Start</vt:lpstr>
      <vt:lpstr>Potential</vt:lpstr>
      <vt:lpstr>3. Kurzf.-Ziel</vt:lpstr>
      <vt:lpstr>4. Leistungstest</vt:lpstr>
      <vt:lpstr>5. Fitnesstest</vt:lpstr>
      <vt:lpstr>6. Gesamtergebnis</vt:lpstr>
      <vt:lpstr>Datentabelle</vt:lpstr>
      <vt:lpstr>'5. Fitnesstest'!Druckbereich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pmc2</dc:creator>
  <cp:keywords/>
  <dc:description/>
  <cp:lastModifiedBy>Bernd Friedrich</cp:lastModifiedBy>
  <cp:revision/>
  <dcterms:created xsi:type="dcterms:W3CDTF">2021-01-26T17:06:22Z</dcterms:created>
  <dcterms:modified xsi:type="dcterms:W3CDTF">2025-03-27T15:54:33Z</dcterms:modified>
  <cp:category/>
  <cp:contentStatus/>
</cp:coreProperties>
</file>